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Controlling\DateienWebseite\"/>
    </mc:Choice>
  </mc:AlternateContent>
  <bookViews>
    <workbookView xWindow="-15" yWindow="-15" windowWidth="19230" windowHeight="5685"/>
  </bookViews>
  <sheets>
    <sheet name="Einzelreise" sheetId="18" r:id="rId1"/>
  </sheets>
  <definedNames>
    <definedName name="_xlnm.Print_Area" localSheetId="0">Einzelreise!$A$1:$AE$92</definedName>
  </definedNames>
  <calcPr calcId="162913"/>
</workbook>
</file>

<file path=xl/calcChain.xml><?xml version="1.0" encoding="utf-8"?>
<calcChain xmlns="http://schemas.openxmlformats.org/spreadsheetml/2006/main">
  <c r="C1" i="18" l="1"/>
  <c r="AJ43" i="18" l="1"/>
  <c r="AK73" i="18"/>
  <c r="AJ73" i="18"/>
  <c r="AI73" i="18"/>
  <c r="AL73" i="18" s="1"/>
  <c r="AK71" i="18"/>
  <c r="AJ71" i="18"/>
  <c r="AI71" i="18"/>
  <c r="AK69" i="18"/>
  <c r="AJ69" i="18"/>
  <c r="AI69" i="18"/>
  <c r="AK67" i="18"/>
  <c r="AJ67" i="18"/>
  <c r="AI67" i="18"/>
  <c r="AK65" i="18"/>
  <c r="AJ65" i="18"/>
  <c r="AI65" i="18"/>
  <c r="U63" i="18"/>
  <c r="S63" i="18"/>
  <c r="P63" i="18"/>
  <c r="E63" i="18"/>
  <c r="D63" i="18"/>
  <c r="AL62" i="18"/>
  <c r="AI57" i="18"/>
  <c r="AH57" i="18"/>
  <c r="AB57" i="18"/>
  <c r="AI53" i="18"/>
  <c r="AH52" i="18"/>
  <c r="AB52" i="18"/>
  <c r="U50" i="18"/>
  <c r="AC47" i="18"/>
  <c r="O47" i="18"/>
  <c r="B47" i="18"/>
  <c r="AM43" i="18"/>
  <c r="AM47" i="18" s="1"/>
  <c r="AL43" i="18"/>
  <c r="AL47" i="18" s="1"/>
  <c r="D71" i="18" s="1"/>
  <c r="AK43" i="18"/>
  <c r="AI43" i="18"/>
  <c r="AC43" i="18"/>
  <c r="Y43" i="18"/>
  <c r="S43" i="18"/>
  <c r="Q43" i="18"/>
  <c r="O43" i="18"/>
  <c r="G43" i="18"/>
  <c r="B43" i="18"/>
  <c r="S41" i="18"/>
  <c r="N41" i="18"/>
  <c r="J41" i="18"/>
  <c r="G41" i="18"/>
  <c r="AI34" i="18"/>
  <c r="B33" i="18"/>
  <c r="AI30" i="18"/>
  <c r="U30" i="18"/>
  <c r="Q25" i="18"/>
  <c r="Q47" i="18" s="1"/>
  <c r="AA24" i="18"/>
  <c r="AA41" i="18" s="1"/>
  <c r="V24" i="18"/>
  <c r="U41" i="18" s="1"/>
  <c r="Y22" i="18"/>
  <c r="AL65" i="18" l="1"/>
  <c r="AJ47" i="18"/>
  <c r="C67" i="18" s="1"/>
  <c r="AL67" i="18"/>
  <c r="AK47" i="18"/>
  <c r="C69" i="18" s="1"/>
  <c r="AO43" i="18"/>
  <c r="AL71" i="18"/>
  <c r="AL69" i="18"/>
  <c r="D73" i="18"/>
  <c r="C73" i="18"/>
  <c r="AM49" i="18"/>
  <c r="AP73" i="18" s="1"/>
  <c r="AH73" i="18" s="1"/>
  <c r="E73" i="18"/>
  <c r="E71" i="18"/>
  <c r="AI47" i="18"/>
  <c r="AO47" i="18" s="1"/>
  <c r="C71" i="18"/>
  <c r="AL49" i="18"/>
  <c r="AP71" i="18" s="1"/>
  <c r="AH71" i="18" s="1"/>
  <c r="K65" i="18" l="1"/>
  <c r="M67" i="18" s="1"/>
  <c r="D67" i="18"/>
  <c r="AJ49" i="18"/>
  <c r="AP67" i="18" s="1"/>
  <c r="AO67" i="18"/>
  <c r="AK49" i="18"/>
  <c r="AP69" i="18" s="1"/>
  <c r="AH69" i="18" s="1"/>
  <c r="AB69" i="18" s="1"/>
  <c r="D69" i="18"/>
  <c r="E67" i="18"/>
  <c r="E69" i="18"/>
  <c r="AO49" i="18"/>
  <c r="K67" i="18"/>
  <c r="AB71" i="18"/>
  <c r="W71" i="18"/>
  <c r="AM71" i="18"/>
  <c r="C65" i="18"/>
  <c r="AH42" i="18"/>
  <c r="AI49" i="18"/>
  <c r="AP65" i="18" s="1"/>
  <c r="E65" i="18"/>
  <c r="D65" i="18"/>
  <c r="AB73" i="18"/>
  <c r="W73" i="18"/>
  <c r="AM73" i="18"/>
  <c r="M65" i="18" l="1"/>
  <c r="AO65" i="18" s="1"/>
  <c r="AM69" i="18"/>
  <c r="W69" i="18"/>
  <c r="AH67" i="18"/>
  <c r="AB67" i="18" s="1"/>
  <c r="AH49" i="18"/>
  <c r="AN65" i="18"/>
  <c r="AH65" i="18" s="1"/>
  <c r="AB65" i="18" l="1"/>
  <c r="AM65" i="18"/>
  <c r="W65" i="18"/>
  <c r="AM67" i="18" l="1"/>
  <c r="W67" i="18"/>
  <c r="AB76" i="18"/>
  <c r="AB82" i="18" s="1"/>
</calcChain>
</file>

<file path=xl/comments1.xml><?xml version="1.0" encoding="utf-8"?>
<comments xmlns="http://schemas.openxmlformats.org/spreadsheetml/2006/main">
  <authors>
    <author>Stefan Hofmann</author>
    <author>Dr. Stefan Hofmann</author>
  </authors>
  <commentList>
    <comment ref="T13" authorId="0" shapeId="0">
      <text>
        <r>
          <rPr>
            <b/>
            <sz val="8"/>
            <color indexed="39"/>
            <rFont val="Tahoma"/>
            <family val="2"/>
          </rPr>
          <t xml:space="preserve">Angabe aller Reiseziele erforderlich
</t>
        </r>
        <r>
          <rPr>
            <sz val="8"/>
            <color indexed="81"/>
            <rFont val="Tahoma"/>
            <family val="2"/>
          </rPr>
          <t>(jeweils PLZ Ort)</t>
        </r>
      </text>
    </comment>
    <comment ref="S17" authorId="1" shapeId="0">
      <text>
        <r>
          <rPr>
            <sz val="8"/>
            <color indexed="81"/>
            <rFont val="Tahoma"/>
            <family val="2"/>
          </rPr>
          <t>wenn Übernachtungspreis pro Nacht
den Wert von 74,80 € übersteigt, 
ist Begründung erforderlich</t>
        </r>
      </text>
    </comment>
    <comment ref="I22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22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I43" authorId="0" shapeId="0">
      <text>
        <r>
          <rPr>
            <sz val="8"/>
            <color indexed="81"/>
            <rFont val="Tahoma"/>
            <family val="2"/>
          </rPr>
          <t xml:space="preserve">Datumsangaben im Format </t>
        </r>
        <r>
          <rPr>
            <b/>
            <sz val="8"/>
            <color indexed="12"/>
            <rFont val="Tahoma"/>
            <family val="2"/>
          </rPr>
          <t>"tt.mm.jj"</t>
        </r>
        <r>
          <rPr>
            <sz val="8"/>
            <color indexed="81"/>
            <rFont val="Tahoma"/>
            <family val="2"/>
          </rPr>
          <t xml:space="preserve"> eingeben</t>
        </r>
      </text>
    </comment>
    <comment ref="N43" authorId="0" shapeId="0">
      <text>
        <r>
          <rPr>
            <sz val="8"/>
            <color indexed="81"/>
            <rFont val="Tahoma"/>
            <family val="2"/>
          </rPr>
          <t>Uhrzeiten im Format "</t>
        </r>
        <r>
          <rPr>
            <b/>
            <sz val="8"/>
            <color indexed="12"/>
            <rFont val="Tahoma"/>
            <family val="2"/>
          </rPr>
          <t>hh:mm</t>
        </r>
        <r>
          <rPr>
            <sz val="8"/>
            <color indexed="81"/>
            <rFont val="Tahoma"/>
            <family val="2"/>
          </rPr>
          <t>" eingeben</t>
        </r>
      </text>
    </comment>
    <comment ref="M57" authorId="1" shapeId="0">
      <text>
        <r>
          <rPr>
            <sz val="8"/>
            <color indexed="81"/>
            <rFont val="Tahoma"/>
            <family val="2"/>
          </rPr>
          <t>Enthält die Übernachtungsrechnung Verpflegungsleistungen (z.B. Frühstück)
ist der Rechnungsbetrag um den entsprechenden Kostenanteil zu kürzen. 
Ist der entsprechende Kostenanteil nicht ersichtlich, sind die erhaltenen Mahlzeiten
mit dem Tagegeld zu verrechnen.</t>
        </r>
      </text>
    </comment>
    <comment ref="G65" authorId="0" shapeId="0">
      <text>
        <r>
          <rPr>
            <sz val="8"/>
            <color indexed="81"/>
            <rFont val="Arial"/>
            <family val="2"/>
          </rPr>
          <t>jeweils durch Ankreuzen kennzeichnen, ob vom
Tag n zum Tag n+1 übernachtet wurde - unabhängig 
davon, ob Übernachtungskosten ausgewiesen sind</t>
        </r>
      </text>
    </comment>
    <comment ref="P65" authorId="1" shapeId="0">
      <text>
        <r>
          <rPr>
            <sz val="8"/>
            <color indexed="81"/>
            <rFont val="Tahoma"/>
            <family val="2"/>
          </rPr>
          <t xml:space="preserve">jeweiliges Feld ankreuzen, wenn Mahlzeiten
</t>
        </r>
        <r>
          <rPr>
            <b/>
            <u/>
            <sz val="8"/>
            <color indexed="81"/>
            <rFont val="Tahoma"/>
            <family val="2"/>
          </rPr>
          <t>unentgeltlich</t>
        </r>
        <r>
          <rPr>
            <b/>
            <sz val="8"/>
            <color indexed="81"/>
            <rFont val="Tahoma"/>
            <family val="2"/>
          </rPr>
          <t xml:space="preserve"> erhalten wurden;
</t>
        </r>
        <r>
          <rPr>
            <sz val="8"/>
            <color indexed="81"/>
            <rFont val="Tahoma"/>
            <family val="2"/>
          </rPr>
          <t xml:space="preserve">Frühstück </t>
        </r>
        <r>
          <rPr>
            <b/>
            <sz val="8"/>
            <color indexed="81"/>
            <rFont val="Tahoma"/>
            <family val="2"/>
          </rPr>
          <t>jedoch nicht</t>
        </r>
        <r>
          <rPr>
            <sz val="8"/>
            <color indexed="81"/>
            <rFont val="Tahoma"/>
            <family val="2"/>
          </rPr>
          <t>, wenn dieses in 
Übernachtungsrechnung enthalten</t>
        </r>
      </text>
    </comment>
  </commentList>
</comments>
</file>

<file path=xl/sharedStrings.xml><?xml version="1.0" encoding="utf-8"?>
<sst xmlns="http://schemas.openxmlformats.org/spreadsheetml/2006/main" count="197" uniqueCount="151">
  <si>
    <t>Beleg Nr.</t>
  </si>
  <si>
    <t>Kto Haben</t>
  </si>
  <si>
    <t>Name</t>
  </si>
  <si>
    <t>Vorname</t>
  </si>
  <si>
    <t>Funktion</t>
  </si>
  <si>
    <t>Wohn-anschrift</t>
  </si>
  <si>
    <t>Dienstort</t>
  </si>
  <si>
    <t>Antrag</t>
  </si>
  <si>
    <t>Reisezweck/ggf. Einladung</t>
  </si>
  <si>
    <t>Übernachtung notwendig ?</t>
  </si>
  <si>
    <t>nein</t>
  </si>
  <si>
    <t>€</t>
  </si>
  <si>
    <t>Beginn der Dienstreise</t>
  </si>
  <si>
    <t xml:space="preserve">am </t>
  </si>
  <si>
    <t xml:space="preserve"> Uhr</t>
  </si>
  <si>
    <t>Ende</t>
  </si>
  <si>
    <t>am</t>
  </si>
  <si>
    <t>von</t>
  </si>
  <si>
    <t>Wohnung</t>
  </si>
  <si>
    <t>Dienststelle</t>
  </si>
  <si>
    <t xml:space="preserve">an  </t>
  </si>
  <si>
    <t>Beginn des Dienstgeschäftes</t>
  </si>
  <si>
    <t>Uhr</t>
  </si>
  <si>
    <t>Geltende Sätze</t>
  </si>
  <si>
    <t>ohne</t>
  </si>
  <si>
    <t>Beförderungsmittel</t>
  </si>
  <si>
    <t>Bahn</t>
  </si>
  <si>
    <t>Flugzeug</t>
  </si>
  <si>
    <t>Dienst-Kfz</t>
  </si>
  <si>
    <t>Privat-Kfz</t>
  </si>
  <si>
    <t>€/km</t>
  </si>
  <si>
    <t>Bus/Tram</t>
  </si>
  <si>
    <t>Mitfahrer</t>
  </si>
  <si>
    <t>amtl. Kennzeichen</t>
  </si>
  <si>
    <t>TG</t>
  </si>
  <si>
    <t>Erledigung von Dienstgeschäften an verschiedenen Geschäftsorten</t>
  </si>
  <si>
    <t>Einsparung von Reisekosten</t>
  </si>
  <si>
    <t>F</t>
  </si>
  <si>
    <t>M</t>
  </si>
  <si>
    <t>SBZ</t>
  </si>
  <si>
    <t>Mitnahme von weiteren Dienstreisenden</t>
  </si>
  <si>
    <t>erhebliche Arbeitszeitersparnis</t>
  </si>
  <si>
    <t xml:space="preserve">beantragt </t>
  </si>
  <si>
    <t xml:space="preserve"> genehmigt
 wie beantragt</t>
  </si>
  <si>
    <t>Datum/Unterschrift Dienstreisender</t>
  </si>
  <si>
    <t>Datum/Unterschrift zuständiger Leiter</t>
  </si>
  <si>
    <t>Abrechnung</t>
  </si>
  <si>
    <t>1.Tag</t>
  </si>
  <si>
    <t>2.Tag</t>
  </si>
  <si>
    <t>3.Tag</t>
  </si>
  <si>
    <t>4.Tag</t>
  </si>
  <si>
    <t>Tg</t>
  </si>
  <si>
    <t>Std</t>
  </si>
  <si>
    <t>tatsächliche Ausgaben</t>
  </si>
  <si>
    <t>Fahrkosten</t>
  </si>
  <si>
    <t>Benutzung Privat-Kfz</t>
  </si>
  <si>
    <t>=</t>
  </si>
  <si>
    <t>Übernachtung</t>
  </si>
  <si>
    <t>Betrag laut beigefügter Rechnung</t>
  </si>
  <si>
    <t>Abend</t>
  </si>
  <si>
    <t>Abzüge
gesamt</t>
  </si>
  <si>
    <t>Reisekosten gesamt</t>
  </si>
  <si>
    <t>abzüglich Reisekostenvorschuss</t>
  </si>
  <si>
    <t>noch zu überweisender Betrag</t>
  </si>
  <si>
    <t>Betrag in Worten:</t>
  </si>
  <si>
    <t>Ordnungsgemäße Durchführung des Dienstreiseauftrages und sachliche Richtigkeit der Abrechnung überprüft und bestätigt.
Betrag zur Zahlung angewiesen.</t>
  </si>
  <si>
    <t xml:space="preserve">Rechnerische Richtigkeit überprüft und bestätigt.
Banküberweisung / Auszahlung am: </t>
  </si>
  <si>
    <t>Datum:</t>
  </si>
  <si>
    <t>Unterschrift zuständiger Finanzbearbeiter</t>
  </si>
  <si>
    <t>Unterschrift Dienstreisender</t>
  </si>
  <si>
    <t>Unterschrift zuständiger Leiter</t>
  </si>
  <si>
    <t>Betrag bar erhalten / Unterschrift Dienstreisender</t>
  </si>
  <si>
    <r>
      <t>zzgl. Kraftstoffkosten für Dienst-Kfz</t>
    </r>
    <r>
      <rPr>
        <sz val="8"/>
        <rFont val="Arial"/>
        <family val="2"/>
      </rPr>
      <t xml:space="preserve"> (laut Beleg)</t>
    </r>
  </si>
  <si>
    <t>A</t>
  </si>
  <si>
    <t>mit</t>
  </si>
  <si>
    <t>Erstattungsssatz</t>
  </si>
  <si>
    <t xml:space="preserve">triftige Gründe für Benutzung eines Kfz </t>
  </si>
  <si>
    <t>Mittag</t>
  </si>
  <si>
    <t xml:space="preserve"> Datum</t>
  </si>
  <si>
    <t xml:space="preserve"> Kto Soll</t>
  </si>
  <si>
    <t>Gesamt-km</t>
  </si>
  <si>
    <t>Rad</t>
  </si>
  <si>
    <t>sonstige Fahrkosten laut Beleg</t>
  </si>
  <si>
    <t>5.Tag</t>
  </si>
  <si>
    <t>enthält</t>
  </si>
  <si>
    <r>
      <t>Abzug Frühstück</t>
    </r>
    <r>
      <rPr>
        <sz val="7"/>
        <rFont val="Arial"/>
        <family val="2"/>
      </rPr>
      <t xml:space="preserve"> (Hotel m. Ü/F)</t>
    </r>
  </si>
  <si>
    <t>x</t>
  </si>
  <si>
    <t>Dauer der Abwesenheit</t>
  </si>
  <si>
    <t>Tagegeldkürzung*</t>
  </si>
  <si>
    <t>nach</t>
  </si>
  <si>
    <t>Dienstreise von</t>
  </si>
  <si>
    <r>
      <t xml:space="preserve">Einen Reisekostenvorschuss habe ich </t>
    </r>
    <r>
      <rPr>
        <b/>
        <sz val="8"/>
        <rFont val="Arial"/>
        <family val="2"/>
      </rPr>
      <t>erhalten/nicht erhalten</t>
    </r>
    <r>
      <rPr>
        <sz val="8"/>
        <rFont val="Arial"/>
        <family val="2"/>
      </rPr>
      <t>.
Die nachgewiesenen Ausgaben waren notwendig und unvermeidbar. Rechnungsbelege sind beigefügt. 
Ich versichere die Richtigkeit meiner Angaben.</t>
    </r>
  </si>
  <si>
    <t>Jahr</t>
  </si>
  <si>
    <t>Landessportbund
Sachsen e.V.</t>
  </si>
  <si>
    <r>
      <rPr>
        <b/>
        <sz val="10"/>
        <rFont val="Arial"/>
        <family val="2"/>
      </rPr>
      <t>Dienstreise von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</si>
  <si>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r>
      <rPr>
        <b/>
        <sz val="10"/>
        <rFont val="Arial"/>
        <family val="2"/>
      </rPr>
      <t>nach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(PLZ Ort)</t>
    </r>
  </si>
  <si>
    <t>bleibt</t>
  </si>
  <si>
    <r>
      <t>TG</t>
    </r>
    <r>
      <rPr>
        <sz val="7"/>
        <rFont val="Arial"/>
        <family val="2"/>
      </rPr>
      <t xml:space="preserve">
pro Tg</t>
    </r>
  </si>
  <si>
    <t>mit Frühstück</t>
  </si>
  <si>
    <t>Benutzung Bahn/Flugzeug laut Beleg</t>
  </si>
  <si>
    <r>
      <rPr>
        <b/>
        <sz val="7"/>
        <rFont val="Arial"/>
        <family val="2"/>
      </rPr>
      <t>Mitnahme von</t>
    </r>
    <r>
      <rPr>
        <sz val="7"/>
        <rFont val="Arial"/>
        <family val="2"/>
      </rPr>
      <t xml:space="preserve">
(PLZ Ort)</t>
    </r>
  </si>
  <si>
    <t>(Kostenanteil Frühstück lt. Rechnung)</t>
  </si>
  <si>
    <r>
      <t>Mitfahrer</t>
    </r>
    <r>
      <rPr>
        <sz val="7"/>
        <rFont val="Arial"/>
        <family val="2"/>
      </rPr>
      <t xml:space="preserve">
(Name, Vorname)</t>
    </r>
  </si>
  <si>
    <t>Geschäftsort mit Bahn/ÖPNV nicht oder nicht zeitgerecht erreichbar</t>
  </si>
  <si>
    <t>Kostenanteil 'Frühstück' lt. Rechnung
oder pauschal 4,80</t>
  </si>
  <si>
    <t>ja      Preis pro Nacht</t>
  </si>
  <si>
    <t>Mitnahme von größerem dienstlichen Gepäck, umfangreichen Akten etc.</t>
  </si>
  <si>
    <t>(Taxi mit Begründung)</t>
  </si>
  <si>
    <t>% vom für 24 Std zu gewährenden TG,
jedoch mindestens SBZ-Wert</t>
  </si>
  <si>
    <r>
      <t xml:space="preserve">Mitnahme bis
</t>
    </r>
    <r>
      <rPr>
        <sz val="7"/>
        <rFont val="Arial"/>
        <family val="2"/>
      </rPr>
      <t>(PLZ Ort)</t>
    </r>
  </si>
  <si>
    <t>und
zurück</t>
  </si>
  <si>
    <r>
      <t>Erklärung</t>
    </r>
    <r>
      <rPr>
        <sz val="8"/>
        <rFont val="Arial"/>
        <family val="2"/>
      </rPr>
      <t xml:space="preserve"> notwendig,</t>
    </r>
    <r>
      <rPr>
        <b/>
        <sz val="8"/>
        <rFont val="Arial"/>
        <family val="2"/>
      </rPr>
      <t xml:space="preserve"> wenn</t>
    </r>
    <r>
      <rPr>
        <sz val="8"/>
        <rFont val="Arial"/>
        <family val="2"/>
      </rPr>
      <t xml:space="preserve"> Preis für </t>
    </r>
    <r>
      <rPr>
        <b/>
        <sz val="8"/>
        <rFont val="Arial"/>
        <family val="2"/>
      </rPr>
      <t>eine Ü/</t>
    </r>
    <r>
      <rPr>
        <b/>
        <u/>
        <sz val="8"/>
        <rFont val="Arial"/>
        <family val="2"/>
      </rPr>
      <t>ohne</t>
    </r>
    <r>
      <rPr>
        <b/>
        <sz val="8"/>
        <rFont val="Arial"/>
        <family val="2"/>
      </rPr>
      <t xml:space="preserve"> Frühstück &gt; 70,00 €</t>
    </r>
    <r>
      <rPr>
        <sz val="8"/>
        <rFont val="Arial"/>
        <family val="2"/>
      </rPr>
      <t xml:space="preserve"> bzw. für </t>
    </r>
    <r>
      <rPr>
        <b/>
        <sz val="8"/>
        <rFont val="Arial"/>
        <family val="2"/>
      </rPr>
      <t>Ü/</t>
    </r>
    <r>
      <rPr>
        <b/>
        <u/>
        <sz val="8"/>
        <rFont val="Arial"/>
        <family val="2"/>
      </rPr>
      <t>mit</t>
    </r>
    <r>
      <rPr>
        <b/>
        <sz val="8"/>
        <rFont val="Arial"/>
        <family val="2"/>
      </rPr>
      <t xml:space="preserve"> Frühstück &gt;74,80 €</t>
    </r>
  </si>
  <si>
    <t>Beginn der Reise (PLZ Ort)</t>
  </si>
  <si>
    <t>Reiseziel/e (PLZ Ort)</t>
  </si>
  <si>
    <t>IBAN</t>
  </si>
  <si>
    <t>BIC</t>
  </si>
  <si>
    <r>
      <t>³</t>
    </r>
    <r>
      <rPr>
        <b/>
        <sz val="8"/>
        <color indexed="47"/>
        <rFont val="Arial"/>
        <family val="2"/>
      </rPr>
      <t>14</t>
    </r>
  </si>
  <si>
    <t>= 24 Std.</t>
  </si>
  <si>
    <t>= 24</t>
  </si>
  <si>
    <r>
      <t xml:space="preserve">³ </t>
    </r>
    <r>
      <rPr>
        <b/>
        <sz val="8"/>
        <rFont val="Arial"/>
        <family val="2"/>
      </rPr>
      <t>8</t>
    </r>
  </si>
  <si>
    <t>Tagegeld</t>
  </si>
  <si>
    <t>Dauer des Dienstgeschäfts &gt; 8 Std.</t>
  </si>
  <si>
    <t>Abwesenheit</t>
  </si>
  <si>
    <t>DR über Nacht</t>
  </si>
  <si>
    <t>Dauer (Std.)</t>
  </si>
  <si>
    <r>
      <t>&gt;</t>
    </r>
    <r>
      <rPr>
        <sz val="8"/>
        <rFont val="Arial"/>
        <family val="2"/>
      </rPr>
      <t xml:space="preserve"> 8 Std.</t>
    </r>
  </si>
  <si>
    <t>Übern</t>
  </si>
  <si>
    <r>
      <t>&lt; 8 Std.</t>
    </r>
    <r>
      <rPr>
        <vertAlign val="superscript"/>
        <sz val="8"/>
        <rFont val="Arial"/>
        <family val="2"/>
      </rPr>
      <t>1)</t>
    </r>
  </si>
  <si>
    <r>
      <t>Früh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</si>
  <si>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Frühstück nur eintragen, wenn nicht in Übernachtungsrechnung enthalten</t>
    </r>
  </si>
  <si>
    <t>Tagegeldanspruch ein-/mehrtägige DR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</si>
  <si>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bei mehrtägigen DR </t>
    </r>
    <r>
      <rPr>
        <u/>
        <sz val="8"/>
        <rFont val="Arial"/>
        <family val="2"/>
      </rPr>
      <t>mit Übernachtung</t>
    </r>
    <r>
      <rPr>
        <sz val="8"/>
        <rFont val="Arial"/>
        <family val="2"/>
      </rPr>
      <t xml:space="preserve">
keine Mindestabwesenheitsdauer
am Anfangs- und am Endtag</t>
    </r>
  </si>
  <si>
    <r>
      <rPr>
        <b/>
        <sz val="8"/>
        <rFont val="Arial"/>
        <family val="2"/>
      </rPr>
      <t xml:space="preserve">a) </t>
    </r>
    <r>
      <rPr>
        <b/>
        <u/>
        <sz val="8"/>
        <rFont val="Arial"/>
        <family val="2"/>
      </rPr>
      <t>ein- und mehrtägige DR</t>
    </r>
    <r>
      <rPr>
        <b/>
        <sz val="8"/>
        <rFont val="Arial"/>
        <family val="2"/>
      </rPr>
      <t xml:space="preserve"> - mit/ohne Übern.</t>
    </r>
  </si>
  <si>
    <t>Abzüge vom  Tagegeld</t>
  </si>
  <si>
    <r>
      <t xml:space="preserve">b) </t>
    </r>
    <r>
      <rPr>
        <b/>
        <u/>
        <sz val="8"/>
        <rFont val="Arial"/>
        <family val="2"/>
      </rPr>
      <t>DR über Nacht</t>
    </r>
    <r>
      <rPr>
        <b/>
        <sz val="8"/>
        <rFont val="Arial"/>
        <family val="2"/>
      </rPr>
      <t xml:space="preserve"> - ohne Übern.</t>
    </r>
  </si>
  <si>
    <t>für unentgeltlich erhaltene Mahlzeit(en)</t>
  </si>
  <si>
    <r>
      <rPr>
        <b/>
        <u/>
        <sz val="10"/>
        <rFont val="Arial"/>
        <family val="2"/>
      </rPr>
      <t>Tagegeld</t>
    </r>
    <r>
      <rPr>
        <b/>
        <sz val="10"/>
        <rFont val="Arial"/>
        <family val="2"/>
      </rPr>
      <t xml:space="preserve"> entsprechend Abwesenheit</t>
    </r>
  </si>
  <si>
    <r>
      <t xml:space="preserve">übernachtet </t>
    </r>
    <r>
      <rPr>
        <u/>
        <sz val="10"/>
        <color indexed="9"/>
        <rFont val="Arial"/>
        <family val="2"/>
      </rPr>
      <t>ohne</t>
    </r>
    <r>
      <rPr>
        <sz val="10"/>
        <color indexed="9"/>
        <rFont val="Arial"/>
        <family val="2"/>
      </rPr>
      <t xml:space="preserve"> Abrechnung</t>
    </r>
  </si>
  <si>
    <t>mehr</t>
  </si>
  <si>
    <t>zwei</t>
  </si>
  <si>
    <t>ein</t>
  </si>
  <si>
    <t xml:space="preserve"> x Frühstück je </t>
  </si>
  <si>
    <r>
      <rPr>
        <b/>
        <sz val="7"/>
        <rFont val="Arial"/>
        <family val="2"/>
      </rPr>
      <t>Sachbezugswerte 2018</t>
    </r>
    <r>
      <rPr>
        <sz val="7"/>
        <rFont val="Arial"/>
        <family val="2"/>
      </rPr>
      <t xml:space="preserve"> (vgl. http://www.aok-business.de/tools-service/beitraege-und-rechengroessen/sachbezugswerte-2018/)</t>
    </r>
  </si>
  <si>
    <t>Wegstreckenentschädigung</t>
  </si>
  <si>
    <t xml:space="preserve"> </t>
  </si>
  <si>
    <t>ab 01.2020</t>
  </si>
  <si>
    <t>angepasst/überarbeitet 01.2020</t>
  </si>
  <si>
    <t>ab 01.01.2020</t>
  </si>
  <si>
    <r>
      <rPr>
        <b/>
        <sz val="7"/>
        <rFont val="Arial"/>
        <family val="2"/>
      </rPr>
      <t>mögliches Tagegeld</t>
    </r>
    <r>
      <rPr>
        <sz val="7"/>
        <rFont val="Arial"/>
        <family val="2"/>
      </rPr>
      <t xml:space="preserve"> (ab 01.01.2020 geändert: auf 14/28 €)</t>
    </r>
  </si>
  <si>
    <t>ab 2020</t>
  </si>
  <si>
    <t>angelehnt an SäRKG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</si>
</sst>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"/>
    <numFmt numFmtId="165" formatCode="_-* #,##0.00\ [$€-1]_-;\-* #,##0.00\ [$€-1]_-;_-* &quot;-&quot;??\ [$€-1]_-"/>
    <numFmt numFmtId="166" formatCode="0.0"/>
    <numFmt numFmtId="167" formatCode="#,##0.00\ [$€-1]"/>
    <numFmt numFmtId="168" formatCode="_-\ #,##0.00\ [$€-1]_-;\-\ #,##0.00\ [$€-1]_-;_-* &quot;-&quot;??\ [$€-1]_-;_-@_-"/>
    <numFmt numFmtId="169" formatCode="#,##0.00\ &quot;€&quot;"/>
    <numFmt numFmtId="170" formatCode="dd/mm/"/>
    <numFmt numFmtId="171" formatCode="#,##0\ &quot;€&quot;"/>
  </numFmts>
  <fonts count="67" x14ac:knownFonts="1">
    <font>
      <sz val="10"/>
      <name val="CorpoS"/>
    </font>
    <font>
      <sz val="10"/>
      <name val="CorpoS"/>
    </font>
    <font>
      <sz val="10"/>
      <name val="Arial"/>
      <family val="2"/>
    </font>
    <font>
      <b/>
      <sz val="19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i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Wingdings"/>
      <charset val="2"/>
    </font>
    <font>
      <sz val="8"/>
      <color indexed="81"/>
      <name val="Tahoma"/>
      <family val="2"/>
    </font>
    <font>
      <b/>
      <sz val="8"/>
      <color indexed="12"/>
      <name val="Tahoma"/>
      <family val="2"/>
    </font>
    <font>
      <b/>
      <sz val="8"/>
      <name val="Symbol"/>
      <family val="1"/>
      <charset val="2"/>
    </font>
    <font>
      <sz val="7"/>
      <name val="CorpoS"/>
    </font>
    <font>
      <b/>
      <sz val="8"/>
      <color indexed="81"/>
      <name val="Tahoma"/>
      <family val="2"/>
    </font>
    <font>
      <b/>
      <sz val="8"/>
      <color indexed="39"/>
      <name val="Tahoma"/>
      <family val="2"/>
    </font>
    <font>
      <b/>
      <sz val="18"/>
      <color indexed="23"/>
      <name val="Arial"/>
      <family val="2"/>
    </font>
    <font>
      <b/>
      <u/>
      <sz val="8"/>
      <name val="Arial"/>
      <family val="2"/>
    </font>
    <font>
      <sz val="8"/>
      <name val="CorpoS"/>
    </font>
    <font>
      <b/>
      <sz val="8"/>
      <color indexed="47"/>
      <name val="Arial"/>
      <family val="2"/>
    </font>
    <font>
      <b/>
      <u/>
      <sz val="10"/>
      <name val="Arial"/>
      <family val="2"/>
    </font>
    <font>
      <sz val="8"/>
      <name val="Symbol"/>
      <family val="1"/>
      <charset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Arial"/>
      <family val="2"/>
    </font>
    <font>
      <u/>
      <sz val="8"/>
      <name val="Arial"/>
      <family val="2"/>
    </font>
    <font>
      <b/>
      <u/>
      <sz val="8"/>
      <color indexed="81"/>
      <name val="Tahoma"/>
      <family val="2"/>
    </font>
    <font>
      <u/>
      <sz val="10"/>
      <color indexed="9"/>
      <name val="Arial"/>
      <family val="2"/>
    </font>
    <font>
      <b/>
      <sz val="8"/>
      <color rgb="FF0000FF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0000FF"/>
      <name val="Arial"/>
      <family val="2"/>
    </font>
    <font>
      <b/>
      <sz val="9"/>
      <color theme="6" tint="-0.499984740745262"/>
      <name val="Arial"/>
      <family val="2"/>
    </font>
    <font>
      <b/>
      <sz val="10"/>
      <color theme="0"/>
      <name val="Arial"/>
      <family val="2"/>
    </font>
    <font>
      <b/>
      <sz val="9"/>
      <color rgb="FF0000FF"/>
      <name val="Arial"/>
      <family val="2"/>
    </font>
    <font>
      <sz val="7"/>
      <color theme="0" tint="-0.34998626667073579"/>
      <name val="Arial"/>
      <family val="2"/>
    </font>
    <font>
      <b/>
      <sz val="7"/>
      <color rgb="FFC00000"/>
      <name val="Arial"/>
      <family val="2"/>
    </font>
    <font>
      <b/>
      <sz val="8"/>
      <color theme="0" tint="-0.14999847407452621"/>
      <name val="Symbol"/>
      <family val="1"/>
      <charset val="2"/>
    </font>
    <font>
      <strike/>
      <sz val="7"/>
      <color theme="0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rgb="FFC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theme="1" tint="0.499984740745262"/>
      <name val="Arial"/>
      <family val="2"/>
    </font>
    <font>
      <sz val="10"/>
      <color theme="0"/>
      <name val="Arial"/>
      <family val="2"/>
    </font>
    <font>
      <b/>
      <sz val="16.8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/>
      <diagonal/>
    </border>
    <border>
      <left style="thick">
        <color theme="1" tint="0.499984740745262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4">
    <xf numFmtId="0" fontId="0" fillId="0" borderId="0" xfId="0"/>
    <xf numFmtId="0" fontId="0" fillId="2" borderId="1" xfId="0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left" indent="1"/>
      <protection hidden="1"/>
    </xf>
    <xf numFmtId="0" fontId="2" fillId="2" borderId="2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2" borderId="0" xfId="0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left" indent="1"/>
      <protection hidden="1"/>
    </xf>
    <xf numFmtId="0" fontId="2" fillId="2" borderId="3" xfId="0" applyFont="1" applyFill="1" applyBorder="1" applyAlignment="1" applyProtection="1"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167" fontId="0" fillId="2" borderId="4" xfId="0" applyNumberForma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167" fontId="2" fillId="0" borderId="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8" xfId="0" applyFont="1" applyFill="1" applyBorder="1" applyProtection="1">
      <protection hidden="1"/>
    </xf>
    <xf numFmtId="167" fontId="2" fillId="0" borderId="8" xfId="0" applyNumberFormat="1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167" fontId="9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" fillId="0" borderId="11" xfId="0" applyFont="1" applyBorder="1" applyAlignment="1">
      <alignment wrapText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167" fontId="2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"/>
    </xf>
    <xf numFmtId="0" fontId="2" fillId="0" borderId="17" xfId="0" applyFont="1" applyBorder="1" applyProtection="1">
      <protection hidden="1"/>
    </xf>
    <xf numFmtId="0" fontId="20" fillId="0" borderId="6" xfId="0" applyFont="1" applyBorder="1" applyAlignment="1" applyProtection="1">
      <alignment horizontal="left" vertical="top"/>
      <protection hidden="1"/>
    </xf>
    <xf numFmtId="0" fontId="2" fillId="0" borderId="6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1" fillId="0" borderId="8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Protection="1">
      <protection hidden="1"/>
    </xf>
    <xf numFmtId="0" fontId="0" fillId="0" borderId="1" xfId="0" applyBorder="1" applyAlignment="1" applyProtection="1">
      <alignment shrinkToFit="1"/>
      <protection hidden="1"/>
    </xf>
    <xf numFmtId="0" fontId="2" fillId="0" borderId="11" xfId="0" applyFont="1" applyBorder="1" applyProtection="1">
      <protection hidden="1"/>
    </xf>
    <xf numFmtId="0" fontId="2" fillId="0" borderId="6" xfId="0" applyFont="1" applyFill="1" applyBorder="1" applyProtection="1">
      <protection hidden="1"/>
    </xf>
    <xf numFmtId="167" fontId="2" fillId="0" borderId="6" xfId="0" applyNumberFormat="1" applyFont="1" applyBorder="1" applyProtection="1">
      <protection hidden="1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 applyProtection="1">
      <alignment horizontal="left" vertical="center" indent="3"/>
      <protection hidden="1"/>
    </xf>
    <xf numFmtId="0" fontId="2" fillId="0" borderId="0" xfId="0" applyFont="1" applyFill="1" applyAlignment="1">
      <alignment vertical="center"/>
    </xf>
    <xf numFmtId="4" fontId="22" fillId="0" borderId="12" xfId="1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indent="3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indent="3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4" fontId="12" fillId="0" borderId="0" xfId="0" applyNumberFormat="1" applyFont="1" applyAlignment="1" applyProtection="1">
      <alignment vertical="top"/>
      <protection hidden="1"/>
    </xf>
    <xf numFmtId="4" fontId="12" fillId="0" borderId="0" xfId="1" applyNumberFormat="1" applyFont="1" applyFill="1" applyBorder="1" applyAlignment="1" applyProtection="1">
      <alignment vertical="top"/>
      <protection hidden="1"/>
    </xf>
    <xf numFmtId="0" fontId="4" fillId="0" borderId="11" xfId="0" applyFont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NumberFormat="1" applyFont="1" applyBorder="1" applyAlignment="1" applyProtection="1">
      <alignment horizontal="left" vertical="center"/>
      <protection hidden="1"/>
    </xf>
    <xf numFmtId="168" fontId="26" fillId="0" borderId="0" xfId="1" applyNumberFormat="1" applyFont="1" applyAlignment="1" applyProtection="1">
      <alignment vertical="center"/>
      <protection hidden="1"/>
    </xf>
    <xf numFmtId="4" fontId="26" fillId="0" borderId="0" xfId="1" applyNumberFormat="1" applyFont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165" fontId="15" fillId="0" borderId="0" xfId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indent="3"/>
      <protection hidden="1"/>
    </xf>
    <xf numFmtId="4" fontId="9" fillId="0" borderId="0" xfId="0" applyNumberFormat="1" applyFont="1" applyBorder="1" applyProtection="1">
      <protection hidden="1"/>
    </xf>
    <xf numFmtId="0" fontId="2" fillId="2" borderId="22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167" fontId="2" fillId="2" borderId="0" xfId="0" applyNumberFormat="1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protection hidden="1"/>
    </xf>
    <xf numFmtId="0" fontId="2" fillId="2" borderId="24" xfId="0" applyFont="1" applyFill="1" applyBorder="1" applyProtection="1">
      <protection hidden="1"/>
    </xf>
    <xf numFmtId="0" fontId="2" fillId="2" borderId="25" xfId="0" applyFont="1" applyFill="1" applyBorder="1" applyProtection="1">
      <protection hidden="1"/>
    </xf>
    <xf numFmtId="167" fontId="2" fillId="2" borderId="25" xfId="0" applyNumberFormat="1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2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wrapText="1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0" fillId="0" borderId="6" xfId="0" applyFont="1" applyBorder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167" fontId="2" fillId="0" borderId="0" xfId="0" applyNumberFormat="1" applyFont="1" applyProtection="1"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12" fillId="0" borderId="12" xfId="0" applyFont="1" applyBorder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12" xfId="0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top" shrinkToFit="1"/>
      <protection hidden="1"/>
    </xf>
    <xf numFmtId="0" fontId="19" fillId="5" borderId="0" xfId="0" applyFont="1" applyFill="1" applyAlignment="1" applyProtection="1">
      <alignment horizontal="center" vertical="center"/>
      <protection hidden="1"/>
    </xf>
    <xf numFmtId="9" fontId="25" fillId="5" borderId="0" xfId="0" applyNumberFormat="1" applyFont="1" applyFill="1" applyAlignment="1" applyProtection="1">
      <alignment horizontal="center" vertical="center"/>
      <protection hidden="1"/>
    </xf>
    <xf numFmtId="4" fontId="46" fillId="0" borderId="27" xfId="0" applyNumberFormat="1" applyFont="1" applyBorder="1" applyAlignment="1" applyProtection="1">
      <alignment horizontal="center" vertical="center" shrinkToFit="1"/>
      <protection hidden="1"/>
    </xf>
    <xf numFmtId="4" fontId="46" fillId="0" borderId="4" xfId="0" applyNumberFormat="1" applyFont="1" applyBorder="1" applyAlignment="1" applyProtection="1">
      <alignment horizontal="center" vertical="center" shrinkToFit="1"/>
      <protection hidden="1"/>
    </xf>
    <xf numFmtId="4" fontId="46" fillId="0" borderId="27" xfId="0" applyNumberFormat="1" applyFont="1" applyBorder="1" applyAlignment="1" applyProtection="1">
      <alignment horizontal="center" vertical="center"/>
      <protection hidden="1"/>
    </xf>
    <xf numFmtId="4" fontId="46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" fontId="19" fillId="0" borderId="0" xfId="0" applyNumberFormat="1" applyFont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 shrinkToFit="1"/>
      <protection hidden="1"/>
    </xf>
    <xf numFmtId="0" fontId="25" fillId="0" borderId="0" xfId="0" applyFont="1" applyFill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vertical="center" shrinkToFit="1"/>
      <protection hidden="1"/>
    </xf>
    <xf numFmtId="4" fontId="25" fillId="0" borderId="0" xfId="0" applyNumberFormat="1" applyFont="1" applyFill="1" applyBorder="1" applyAlignment="1" applyProtection="1">
      <alignment vertical="top" wrapText="1"/>
      <protection hidden="1"/>
    </xf>
    <xf numFmtId="0" fontId="25" fillId="0" borderId="0" xfId="0" applyFont="1" applyBorder="1" applyProtection="1">
      <protection hidden="1"/>
    </xf>
    <xf numFmtId="0" fontId="25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2" fontId="19" fillId="5" borderId="13" xfId="0" applyNumberFormat="1" applyFont="1" applyFill="1" applyBorder="1" applyAlignment="1" applyProtection="1">
      <alignment horizontal="center" vertical="center" shrinkToFit="1"/>
      <protection hidden="1"/>
    </xf>
    <xf numFmtId="2" fontId="19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5" fillId="0" borderId="0" xfId="0" applyFont="1" applyFill="1" applyAlignment="1" applyProtection="1">
      <alignment horizontal="left" vertical="center" indent="3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Alignment="1">
      <alignment vertical="center"/>
    </xf>
    <xf numFmtId="0" fontId="31" fillId="0" borderId="0" xfId="0" applyFont="1" applyAlignment="1"/>
    <xf numFmtId="0" fontId="25" fillId="0" borderId="0" xfId="0" applyFont="1" applyBorder="1" applyAlignment="1" applyProtection="1">
      <protection hidden="1"/>
    </xf>
    <xf numFmtId="3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shrinkToFit="1"/>
    </xf>
    <xf numFmtId="0" fontId="0" fillId="2" borderId="27" xfId="0" applyFill="1" applyBorder="1" applyAlignment="1" applyProtection="1">
      <alignment horizontal="left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1" fontId="19" fillId="0" borderId="0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Alignment="1">
      <alignment horizontal="left" vertical="top" shrinkToFit="1"/>
    </xf>
    <xf numFmtId="0" fontId="25" fillId="0" borderId="0" xfId="0" applyFont="1" applyAlignment="1" applyProtection="1">
      <alignment vertical="top" shrinkToFi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>
      <alignment vertical="top" wrapText="1" shrinkToFit="1"/>
    </xf>
    <xf numFmtId="0" fontId="48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25" fillId="3" borderId="2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protection hidden="1"/>
    </xf>
    <xf numFmtId="0" fontId="18" fillId="0" borderId="12" xfId="0" applyFont="1" applyBorder="1" applyAlignment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2" xfId="0" quotePrefix="1" applyFont="1" applyBorder="1" applyAlignment="1" applyProtection="1">
      <protection hidden="1"/>
    </xf>
    <xf numFmtId="0" fontId="18" fillId="0" borderId="0" xfId="0" quotePrefix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shrinkToFit="1"/>
      <protection hidden="1"/>
    </xf>
    <xf numFmtId="0" fontId="4" fillId="0" borderId="0" xfId="0" applyFont="1" applyAlignment="1">
      <alignment vertical="top"/>
    </xf>
    <xf numFmtId="0" fontId="50" fillId="0" borderId="0" xfId="0" applyFont="1" applyFill="1" applyAlignment="1" applyProtection="1">
      <alignment horizontal="right" vertical="center" inden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4" fontId="13" fillId="0" borderId="0" xfId="0" applyNumberFormat="1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 wrapText="1"/>
      <protection hidden="1"/>
    </xf>
    <xf numFmtId="0" fontId="2" fillId="2" borderId="30" xfId="0" applyFont="1" applyFill="1" applyBorder="1" applyAlignment="1" applyProtection="1">
      <alignment vertical="center"/>
      <protection hidden="1"/>
    </xf>
    <xf numFmtId="0" fontId="9" fillId="2" borderId="31" xfId="0" applyFont="1" applyFill="1" applyBorder="1" applyAlignment="1" applyProtection="1">
      <alignment vertical="center"/>
      <protection hidden="1"/>
    </xf>
    <xf numFmtId="0" fontId="2" fillId="2" borderId="31" xfId="0" applyFont="1" applyFill="1" applyBorder="1" applyAlignment="1" applyProtection="1">
      <alignment vertical="center"/>
      <protection hidden="1"/>
    </xf>
    <xf numFmtId="0" fontId="25" fillId="0" borderId="12" xfId="0" quotePrefix="1" applyFont="1" applyBorder="1" applyAlignme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25" fillId="0" borderId="0" xfId="0" applyNumberFormat="1" applyFont="1" applyFill="1" applyAlignment="1" applyProtection="1">
      <alignment horizontal="center" vertical="center"/>
      <protection hidden="1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2" fillId="0" borderId="32" xfId="0" applyFont="1" applyBorder="1" applyProtection="1"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4" fontId="12" fillId="0" borderId="0" xfId="0" applyNumberFormat="1" applyFont="1" applyBorder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 indent="1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Border="1" applyAlignment="1" applyProtection="1">
      <alignment vertical="top" shrinkToFit="1"/>
      <protection hidden="1"/>
    </xf>
    <xf numFmtId="0" fontId="0" fillId="0" borderId="8" xfId="0" applyBorder="1" applyAlignment="1">
      <alignment wrapText="1"/>
    </xf>
    <xf numFmtId="0" fontId="19" fillId="0" borderId="0" xfId="0" applyFont="1" applyAlignment="1" applyProtection="1">
      <alignment wrapText="1"/>
      <protection hidden="1"/>
    </xf>
    <xf numFmtId="0" fontId="23" fillId="2" borderId="33" xfId="0" applyFont="1" applyFill="1" applyBorder="1" applyAlignment="1" applyProtection="1">
      <alignment horizontal="left"/>
      <protection hidden="1"/>
    </xf>
    <xf numFmtId="0" fontId="52" fillId="6" borderId="14" xfId="0" applyFont="1" applyFill="1" applyBorder="1" applyAlignment="1" applyProtection="1">
      <alignment horizontal="left" vertical="center" shrinkToFit="1"/>
      <protection hidden="1"/>
    </xf>
    <xf numFmtId="170" fontId="53" fillId="0" borderId="0" xfId="0" applyNumberFormat="1" applyFont="1" applyAlignment="1" applyProtection="1">
      <alignment horizontal="center" vertical="top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top"/>
      <protection hidden="1"/>
    </xf>
    <xf numFmtId="0" fontId="54" fillId="0" borderId="0" xfId="0" applyFont="1" applyAlignment="1" applyProtection="1">
      <alignment horizontal="left" vertical="center" indent="1"/>
      <protection hidden="1"/>
    </xf>
    <xf numFmtId="0" fontId="30" fillId="3" borderId="16" xfId="0" applyFont="1" applyFill="1" applyBorder="1" applyAlignment="1" applyProtection="1">
      <alignment horizontal="center" vertical="center"/>
      <protection hidden="1"/>
    </xf>
    <xf numFmtId="0" fontId="55" fillId="3" borderId="1" xfId="0" applyFont="1" applyFill="1" applyBorder="1" applyAlignment="1" applyProtection="1">
      <alignment horizontal="center" vertical="center"/>
      <protection hidden="1"/>
    </xf>
    <xf numFmtId="4" fontId="5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3" borderId="1" xfId="0" quotePrefix="1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Alignment="1" applyProtection="1">
      <alignment horizontal="center" vertical="top"/>
      <protection hidden="1"/>
    </xf>
    <xf numFmtId="0" fontId="9" fillId="7" borderId="0" xfId="0" applyFont="1" applyFill="1" applyAlignment="1" applyProtection="1">
      <alignment vertical="top"/>
      <protection hidden="1"/>
    </xf>
    <xf numFmtId="2" fontId="19" fillId="7" borderId="0" xfId="0" applyNumberFormat="1" applyFont="1" applyFill="1" applyAlignment="1" applyProtection="1">
      <alignment horizontal="center" vertical="center"/>
      <protection hidden="1"/>
    </xf>
    <xf numFmtId="166" fontId="9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1" applyNumberFormat="1" applyFont="1" applyBorder="1" applyAlignment="1" applyProtection="1">
      <alignment vertical="top" shrinkToFit="1"/>
      <protection hidden="1"/>
    </xf>
    <xf numFmtId="2" fontId="9" fillId="0" borderId="0" xfId="0" applyNumberFormat="1" applyFont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protection hidden="1"/>
    </xf>
    <xf numFmtId="0" fontId="2" fillId="0" borderId="12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169" fontId="4" fillId="0" borderId="0" xfId="1" applyNumberFormat="1" applyFont="1" applyBorder="1" applyAlignment="1" applyProtection="1">
      <alignment horizontal="center" shrinkToFi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169" fontId="4" fillId="0" borderId="47" xfId="1" applyNumberFormat="1" applyFont="1" applyBorder="1" applyAlignment="1" applyProtection="1">
      <alignment horizontal="center" vertical="top" shrinkToFit="1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12" fillId="0" borderId="0" xfId="0" applyFont="1" applyAlignment="1" applyProtection="1">
      <alignment vertical="top"/>
      <protection hidden="1"/>
    </xf>
    <xf numFmtId="1" fontId="12" fillId="0" borderId="0" xfId="0" applyNumberFormat="1" applyFont="1" applyBorder="1" applyAlignment="1" applyProtection="1">
      <alignment horizontal="left" vertical="center" indent="1"/>
      <protection hidden="1"/>
    </xf>
    <xf numFmtId="166" fontId="57" fillId="0" borderId="19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left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2" fillId="0" borderId="0" xfId="1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14" fontId="2" fillId="0" borderId="0" xfId="0" applyNumberFormat="1" applyFont="1" applyProtection="1"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top"/>
      <protection hidden="1"/>
    </xf>
    <xf numFmtId="4" fontId="60" fillId="0" borderId="0" xfId="0" applyNumberFormat="1" applyFont="1" applyAlignment="1" applyProtection="1">
      <alignment horizontal="center" vertical="center"/>
      <protection hidden="1"/>
    </xf>
    <xf numFmtId="4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vertical="top"/>
      <protection hidden="1"/>
    </xf>
    <xf numFmtId="0" fontId="25" fillId="0" borderId="46" xfId="0" applyFont="1" applyBorder="1" applyAlignment="1" applyProtection="1">
      <alignment wrapText="1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0" fillId="0" borderId="0" xfId="0" applyBorder="1"/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Alignment="1">
      <alignment vertical="center" shrinkToFit="1"/>
    </xf>
    <xf numFmtId="0" fontId="9" fillId="0" borderId="0" xfId="0" applyFont="1" applyBorder="1" applyAlignment="1" applyProtection="1">
      <alignment horizontal="center" vertical="center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right" vertical="center" wrapText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Border="1" applyAlignment="1" applyProtection="1">
      <alignment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20" fillId="0" borderId="34" xfId="0" applyFont="1" applyBorder="1" applyAlignment="1" applyProtection="1">
      <alignment horizontal="center" vertical="top"/>
      <protection hidden="1"/>
    </xf>
    <xf numFmtId="49" fontId="52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52" fillId="8" borderId="14" xfId="0" applyNumberFormat="1" applyFont="1" applyFill="1" applyBorder="1" applyAlignment="1" applyProtection="1">
      <alignment horizontal="left" vertical="center" shrinkToFit="1"/>
      <protection locked="0"/>
    </xf>
    <xf numFmtId="49" fontId="52" fillId="6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0" fontId="2" fillId="0" borderId="0" xfId="0" applyFont="1" applyBorder="1" applyAlignment="1" applyProtection="1">
      <alignment horizontal="left" shrinkToFit="1"/>
      <protection hidden="1"/>
    </xf>
    <xf numFmtId="0" fontId="20" fillId="0" borderId="45" xfId="0" applyFont="1" applyBorder="1" applyAlignment="1" applyProtection="1">
      <alignment horizontal="center" vertical="top"/>
      <protection hidden="1"/>
    </xf>
    <xf numFmtId="0" fontId="2" fillId="0" borderId="45" xfId="0" applyFont="1" applyBorder="1" applyAlignment="1" applyProtection="1">
      <protection hidden="1"/>
    </xf>
    <xf numFmtId="164" fontId="14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right" vertical="top" wrapText="1"/>
      <protection hidden="1"/>
    </xf>
    <xf numFmtId="0" fontId="4" fillId="0" borderId="0" xfId="0" applyFont="1" applyBorder="1" applyAlignment="1" applyProtection="1">
      <alignment horizontal="right" vertical="top" wrapText="1"/>
      <protection hidden="1"/>
    </xf>
    <xf numFmtId="0" fontId="4" fillId="0" borderId="6" xfId="0" applyFont="1" applyBorder="1" applyAlignment="1" applyProtection="1">
      <alignment horizontal="right" vertical="top" wrapText="1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wrapText="1"/>
      <protection hidden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 applyProtection="1">
      <alignment horizontal="left" wrapText="1" shrinkToFit="1"/>
      <protection hidden="1"/>
    </xf>
    <xf numFmtId="0" fontId="4" fillId="0" borderId="0" xfId="0" applyFont="1" applyBorder="1" applyAlignment="1" applyProtection="1">
      <alignment horizontal="left" wrapText="1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23" fillId="2" borderId="38" xfId="0" applyNumberFormat="1" applyFont="1" applyFill="1" applyBorder="1" applyAlignment="1" applyProtection="1">
      <alignment shrinkToFit="1"/>
      <protection hidden="1"/>
    </xf>
    <xf numFmtId="4" fontId="6" fillId="2" borderId="14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 wrapText="1" inden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" fontId="23" fillId="0" borderId="21" xfId="0" applyNumberFormat="1" applyFont="1" applyBorder="1" applyAlignment="1" applyProtection="1">
      <alignment vertical="center"/>
      <protection hidden="1"/>
    </xf>
    <xf numFmtId="0" fontId="19" fillId="0" borderId="0" xfId="0" applyFont="1" applyAlignment="1">
      <alignment horizontal="left" wrapText="1"/>
    </xf>
    <xf numFmtId="0" fontId="25" fillId="4" borderId="0" xfId="0" applyFont="1" applyFill="1" applyBorder="1" applyAlignment="1" applyProtection="1">
      <alignment horizontal="left" wrapText="1"/>
      <protection hidden="1"/>
    </xf>
    <xf numFmtId="0" fontId="4" fillId="4" borderId="0" xfId="0" applyFont="1" applyFill="1" applyBorder="1" applyAlignment="1" applyProtection="1">
      <alignment horizontal="left" wrapText="1"/>
      <protection hidden="1"/>
    </xf>
    <xf numFmtId="0" fontId="19" fillId="4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right" wrapText="1"/>
      <protection hidden="1"/>
    </xf>
    <xf numFmtId="0" fontId="19" fillId="0" borderId="0" xfId="0" applyFont="1" applyAlignment="1" applyProtection="1">
      <alignment horizontal="right" wrapText="1"/>
      <protection hidden="1"/>
    </xf>
    <xf numFmtId="4" fontId="23" fillId="0" borderId="14" xfId="1" applyNumberFormat="1" applyFont="1" applyBorder="1" applyAlignment="1" applyProtection="1">
      <alignment vertical="center"/>
      <protection hidden="1"/>
    </xf>
    <xf numFmtId="0" fontId="49" fillId="2" borderId="35" xfId="0" applyFont="1" applyFill="1" applyBorder="1" applyAlignment="1" applyProtection="1">
      <alignment horizontal="center" vertical="center"/>
      <protection locked="0"/>
    </xf>
    <xf numFmtId="0" fontId="62" fillId="0" borderId="36" xfId="0" applyFont="1" applyBorder="1" applyAlignment="1" applyProtection="1">
      <alignment vertical="center"/>
      <protection locked="0"/>
    </xf>
    <xf numFmtId="0" fontId="49" fillId="2" borderId="36" xfId="0" applyFont="1" applyFill="1" applyBorder="1" applyAlignment="1" applyProtection="1">
      <alignment horizontal="center" vertical="center"/>
      <protection locked="0"/>
    </xf>
    <xf numFmtId="168" fontId="26" fillId="0" borderId="14" xfId="1" applyNumberFormat="1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Fill="1" applyBorder="1" applyAlignment="1" applyProtection="1">
      <alignment horizontal="right" vertical="center" wrapText="1" indent="1"/>
      <protection hidden="1"/>
    </xf>
    <xf numFmtId="4" fontId="9" fillId="0" borderId="14" xfId="0" applyNumberFormat="1" applyFont="1" applyBorder="1" applyAlignment="1" applyProtection="1">
      <alignment horizontal="right" vertical="center" indent="1"/>
      <protection hidden="1"/>
    </xf>
    <xf numFmtId="0" fontId="19" fillId="5" borderId="0" xfId="0" applyFont="1" applyFill="1" applyAlignment="1" applyProtection="1">
      <alignment horizontal="center" vertical="center" wrapText="1"/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171" fontId="12" fillId="0" borderId="0" xfId="1" applyNumberFormat="1" applyFont="1" applyBorder="1" applyAlignment="1" applyProtection="1">
      <alignment horizontal="left" vertical="top" shrinkToFit="1"/>
      <protection hidden="1"/>
    </xf>
    <xf numFmtId="171" fontId="12" fillId="0" borderId="47" xfId="1" applyNumberFormat="1" applyFont="1" applyBorder="1" applyAlignment="1" applyProtection="1">
      <alignment horizontal="left" vertical="top" shrinkToFit="1"/>
      <protection hidden="1"/>
    </xf>
    <xf numFmtId="169" fontId="4" fillId="0" borderId="0" xfId="1" applyNumberFormat="1" applyFont="1" applyBorder="1" applyAlignment="1" applyProtection="1">
      <alignment horizontal="center" vertical="top" shrinkToFi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169" fontId="4" fillId="0" borderId="0" xfId="2" applyNumberFormat="1" applyFont="1" applyBorder="1" applyAlignment="1" applyProtection="1">
      <alignment horizontal="center" vertical="top" shrinkToFit="1"/>
      <protection hidden="1"/>
    </xf>
    <xf numFmtId="169" fontId="4" fillId="0" borderId="0" xfId="0" applyNumberFormat="1" applyFont="1" applyBorder="1" applyAlignment="1" applyProtection="1">
      <alignment vertical="top" shrinkToFit="1"/>
      <protection hidden="1"/>
    </xf>
    <xf numFmtId="0" fontId="12" fillId="0" borderId="10" xfId="0" applyFont="1" applyBorder="1" applyAlignment="1" applyProtection="1">
      <alignment horizontal="right" shrinkToFit="1"/>
      <protection hidden="1"/>
    </xf>
    <xf numFmtId="0" fontId="12" fillId="0" borderId="0" xfId="0" applyFont="1" applyBorder="1" applyAlignment="1" applyProtection="1">
      <alignment horizontal="right" shrinkToFi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47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 indent="1" shrinkToFit="1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Border="1" applyAlignment="1" applyProtection="1">
      <protection hidden="1"/>
    </xf>
    <xf numFmtId="0" fontId="12" fillId="0" borderId="12" xfId="0" applyFont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>
      <alignment horizontal="right" vertical="center" wrapText="1"/>
    </xf>
    <xf numFmtId="0" fontId="65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 inden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1" fontId="1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169" fontId="14" fillId="2" borderId="35" xfId="0" applyNumberFormat="1" applyFont="1" applyFill="1" applyBorder="1" applyAlignment="1" applyProtection="1">
      <alignment horizontal="center" vertical="center" shrinkToFit="1"/>
      <protection locked="0"/>
    </xf>
    <xf numFmtId="169" fontId="14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>
      <alignment horizontal="right" vertical="center" indent="1" shrinkToFit="1"/>
    </xf>
    <xf numFmtId="0" fontId="2" fillId="0" borderId="0" xfId="0" applyFont="1" applyBorder="1" applyAlignment="1">
      <alignment horizontal="right" vertical="center" indent="1" shrinkToFit="1"/>
    </xf>
    <xf numFmtId="0" fontId="2" fillId="0" borderId="29" xfId="0" applyFont="1" applyBorder="1" applyAlignment="1">
      <alignment horizontal="right" vertical="center" inden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left" vertical="top" indent="1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0" xfId="0" applyBorder="1"/>
    <xf numFmtId="0" fontId="25" fillId="0" borderId="0" xfId="0" applyFont="1" applyBorder="1" applyAlignment="1" applyProtection="1">
      <alignment horizontal="right" wrapText="1"/>
      <protection hidden="1"/>
    </xf>
    <xf numFmtId="0" fontId="25" fillId="0" borderId="0" xfId="0" applyFont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20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shrinkToFit="1"/>
      <protection hidden="1"/>
    </xf>
    <xf numFmtId="164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right" vertical="center"/>
      <protection hidden="1"/>
    </xf>
    <xf numFmtId="2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0" xfId="0" applyFont="1" applyBorder="1" applyAlignment="1" applyProtection="1">
      <alignment horizontal="left" vertical="center" inden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6" fillId="0" borderId="8" xfId="0" applyFont="1" applyBorder="1" applyAlignment="1" applyProtection="1">
      <alignment horizontal="right" wrapText="1" indent="1"/>
      <protection hidden="1"/>
    </xf>
    <xf numFmtId="0" fontId="26" fillId="0" borderId="0" xfId="0" applyFont="1" applyBorder="1" applyAlignment="1" applyProtection="1">
      <alignment horizontal="right" wrapText="1" indent="1"/>
      <protection hidden="1"/>
    </xf>
    <xf numFmtId="0" fontId="26" fillId="0" borderId="8" xfId="0" applyFont="1" applyBorder="1" applyAlignment="1" applyProtection="1">
      <alignment horizontal="left" wrapText="1" indent="2"/>
      <protection hidden="1"/>
    </xf>
    <xf numFmtId="0" fontId="26" fillId="0" borderId="0" xfId="0" applyFont="1" applyBorder="1" applyAlignment="1" applyProtection="1">
      <alignment horizontal="left" wrapText="1" indent="2"/>
      <protection hidden="1"/>
    </xf>
    <xf numFmtId="0" fontId="19" fillId="0" borderId="8" xfId="0" applyFont="1" applyBorder="1" applyAlignment="1" applyProtection="1">
      <alignment horizontal="right" wrapText="1"/>
      <protection hidden="1"/>
    </xf>
    <xf numFmtId="0" fontId="19" fillId="0" borderId="0" xfId="0" applyFont="1" applyBorder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vertical="center" shrinkToFit="1"/>
      <protection hidden="1"/>
    </xf>
    <xf numFmtId="0" fontId="10" fillId="3" borderId="28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Alignment="1" applyProtection="1">
      <alignment horizontal="left" vertical="center" wrapText="1" indent="1"/>
      <protection hidden="1"/>
    </xf>
    <xf numFmtId="0" fontId="4" fillId="0" borderId="4" xfId="0" quotePrefix="1" applyNumberFormat="1" applyFont="1" applyBorder="1" applyAlignment="1" applyProtection="1">
      <alignment horizontal="left" vertical="center" indent="1"/>
      <protection hidden="1"/>
    </xf>
    <xf numFmtId="0" fontId="4" fillId="0" borderId="5" xfId="0" quotePrefix="1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Border="1" applyAlignment="1" applyProtection="1">
      <alignment horizontal="left" vertical="top" wrapText="1" indent="3" shrinkToFit="1"/>
      <protection hidden="1"/>
    </xf>
    <xf numFmtId="0" fontId="9" fillId="0" borderId="6" xfId="0" applyFont="1" applyBorder="1" applyAlignment="1" applyProtection="1">
      <alignment horizontal="left" vertical="top" wrapText="1" indent="3" shrinkToFit="1"/>
      <protection hidden="1"/>
    </xf>
    <xf numFmtId="0" fontId="2" fillId="0" borderId="34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>
      <alignment horizontal="left" vertical="top" shrinkToFit="1"/>
    </xf>
    <xf numFmtId="0" fontId="4" fillId="0" borderId="0" xfId="0" applyFont="1" applyBorder="1" applyAlignment="1" applyProtection="1">
      <alignment horizontal="left" vertical="top" wrapText="1" indent="1"/>
      <protection hidden="1"/>
    </xf>
    <xf numFmtId="0" fontId="2" fillId="0" borderId="0" xfId="0" applyFont="1" applyAlignment="1">
      <alignment wrapText="1"/>
    </xf>
    <xf numFmtId="0" fontId="19" fillId="3" borderId="16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>
      <alignment horizontal="center"/>
    </xf>
    <xf numFmtId="0" fontId="20" fillId="0" borderId="12" xfId="0" applyFont="1" applyFill="1" applyBorder="1" applyAlignment="1" applyProtection="1">
      <alignment horizontal="center" vertical="top"/>
      <protection hidden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indent="1"/>
    </xf>
    <xf numFmtId="0" fontId="9" fillId="0" borderId="20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15" fillId="0" borderId="3" xfId="0" applyFont="1" applyBorder="1" applyAlignment="1" applyProtection="1">
      <alignment horizontal="left" vertical="center" indent="1"/>
      <protection hidden="1"/>
    </xf>
    <xf numFmtId="0" fontId="2" fillId="0" borderId="15" xfId="0" applyFont="1" applyFill="1" applyBorder="1" applyAlignment="1" applyProtection="1">
      <alignment horizontal="left" vertical="center" indent="1" shrinkToFit="1"/>
      <protection hidden="1"/>
    </xf>
    <xf numFmtId="0" fontId="2" fillId="0" borderId="0" xfId="0" applyFont="1" applyFill="1" applyBorder="1" applyAlignment="1" applyProtection="1">
      <alignment horizontal="left" vertical="center" indent="1" shrinkToFit="1"/>
      <protection hidden="1"/>
    </xf>
    <xf numFmtId="4" fontId="1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 applyProtection="1">
      <alignment horizontal="left" vertical="center" wrapText="1"/>
      <protection hidden="1"/>
    </xf>
    <xf numFmtId="0" fontId="12" fillId="3" borderId="12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vertical="center" wrapText="1"/>
    </xf>
    <xf numFmtId="0" fontId="12" fillId="3" borderId="37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vertical="center" wrapText="1"/>
    </xf>
    <xf numFmtId="0" fontId="12" fillId="3" borderId="4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36" fillId="0" borderId="44" xfId="0" applyFont="1" applyBorder="1" applyAlignment="1">
      <alignment vertical="center" wrapText="1"/>
    </xf>
    <xf numFmtId="0" fontId="64" fillId="0" borderId="0" xfId="0" applyFont="1" applyBorder="1" applyAlignment="1" applyProtection="1">
      <alignment horizontal="left" vertical="center" wrapText="1" shrinkToFit="1"/>
      <protection hidden="1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2" borderId="14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vertical="center"/>
      <protection hidden="1"/>
    </xf>
    <xf numFmtId="0" fontId="1" fillId="3" borderId="28" xfId="0" applyFont="1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6" fillId="2" borderId="20" xfId="0" quotePrefix="1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left" vertical="center" wrapText="1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 vertical="top" wrapText="1"/>
      <protection hidden="1"/>
    </xf>
    <xf numFmtId="0" fontId="63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wrapText="1"/>
      <protection hidden="1"/>
    </xf>
    <xf numFmtId="0" fontId="66" fillId="0" borderId="0" xfId="0" applyFont="1" applyBorder="1" applyAlignment="1" applyProtection="1">
      <alignment horizontal="left" vertical="top" wrapText="1"/>
      <protection hidden="1"/>
    </xf>
    <xf numFmtId="0" fontId="66" fillId="0" borderId="3" xfId="0" applyFont="1" applyBorder="1" applyAlignment="1" applyProtection="1">
      <alignment horizontal="left" vertical="top" wrapText="1"/>
      <protection hidden="1"/>
    </xf>
    <xf numFmtId="0" fontId="0" fillId="2" borderId="40" xfId="0" applyFill="1" applyBorder="1" applyAlignment="1" applyProtection="1">
      <alignment horizontal="center"/>
      <protection hidden="1"/>
    </xf>
  </cellXfs>
  <cellStyles count="3">
    <cellStyle name="Euro" xfId="1"/>
    <cellStyle name="Prozent" xfId="2" builtinId="5"/>
    <cellStyle name="Standard" xfId="0" builtinId="0"/>
  </cellStyles>
  <dxfs count="6"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lor rgb="FF0000FF"/>
      </font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609600</xdr:colOff>
      <xdr:row>3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31"/>
        <a:stretch>
          <a:fillRect/>
        </a:stretch>
      </xdr:blipFill>
      <xdr:spPr bwMode="auto">
        <a:xfrm>
          <a:off x="85725" y="0"/>
          <a:ext cx="581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11</xdr:row>
          <xdr:rowOff>57150</xdr:rowOff>
        </xdr:from>
        <xdr:to>
          <xdr:col>28</xdr:col>
          <xdr:colOff>190500</xdr:colOff>
          <xdr:row>12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476250</xdr:colOff>
          <xdr:row>38</xdr:row>
          <xdr:rowOff>19050</xdr:rowOff>
        </xdr:from>
        <xdr:to>
          <xdr:col>28</xdr:col>
          <xdr:colOff>190500</xdr:colOff>
          <xdr:row>38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147822</xdr:colOff>
      <xdr:row>83</xdr:row>
      <xdr:rowOff>154935</xdr:rowOff>
    </xdr:from>
    <xdr:ext cx="65" cy="159542"/>
    <xdr:sp macro="" textlink="">
      <xdr:nvSpPr>
        <xdr:cNvPr id="5" name="Textfeld 4"/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147822</xdr:colOff>
      <xdr:row>83</xdr:row>
      <xdr:rowOff>154935</xdr:rowOff>
    </xdr:from>
    <xdr:ext cx="65" cy="159542"/>
    <xdr:sp macro="" textlink="">
      <xdr:nvSpPr>
        <xdr:cNvPr id="10" name="Textfeld 9"/>
        <xdr:cNvSpPr txBox="1">
          <a:spLocks noChangeAspect="1"/>
        </xdr:cNvSpPr>
      </xdr:nvSpPr>
      <xdr:spPr>
        <a:xfrm>
          <a:off x="3433947" y="11346810"/>
          <a:ext cx="65" cy="159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>
          <a:spAutoFit/>
        </a:bodyPr>
        <a:lstStyle/>
        <a:p>
          <a:pPr algn="r"/>
          <a:endParaRPr lang="de-DE" sz="700" b="1">
            <a:latin typeface="Arial" pitchFamily="34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79</xdr:row>
          <xdr:rowOff>28575</xdr:rowOff>
        </xdr:from>
        <xdr:to>
          <xdr:col>12</xdr:col>
          <xdr:colOff>161925</xdr:colOff>
          <xdr:row>79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80</xdr:row>
          <xdr:rowOff>28575</xdr:rowOff>
        </xdr:from>
        <xdr:to>
          <xdr:col>12</xdr:col>
          <xdr:colOff>161925</xdr:colOff>
          <xdr:row>80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81</xdr:row>
          <xdr:rowOff>28575</xdr:rowOff>
        </xdr:from>
        <xdr:to>
          <xdr:col>12</xdr:col>
          <xdr:colOff>161925</xdr:colOff>
          <xdr:row>81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82</xdr:row>
          <xdr:rowOff>38100</xdr:rowOff>
        </xdr:from>
        <xdr:to>
          <xdr:col>12</xdr:col>
          <xdr:colOff>161925</xdr:colOff>
          <xdr:row>82</xdr:row>
          <xdr:rowOff>180975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W94"/>
  <sheetViews>
    <sheetView showGridLines="0" tabSelected="1" zoomScaleNormal="100" zoomScaleSheetLayoutView="73" workbookViewId="0">
      <selection activeCell="AR13" sqref="AR13"/>
    </sheetView>
  </sheetViews>
  <sheetFormatPr baseColWidth="10" defaultColWidth="11.5703125" defaultRowHeight="12.75" x14ac:dyDescent="0.2"/>
  <cols>
    <col min="1" max="1" width="0.85546875" style="17" customWidth="1"/>
    <col min="2" max="2" width="10.28515625" style="17" customWidth="1"/>
    <col min="3" max="5" width="6.7109375" style="17" customWidth="1"/>
    <col min="6" max="6" width="0.85546875" style="17" customWidth="1"/>
    <col min="7" max="9" width="2.7109375" style="17" customWidth="1"/>
    <col min="10" max="10" width="3.28515625" style="17" customWidth="1"/>
    <col min="11" max="11" width="5.7109375" style="17" customWidth="1"/>
    <col min="12" max="13" width="2.7109375" style="17" customWidth="1"/>
    <col min="14" max="14" width="8" style="17" customWidth="1"/>
    <col min="15" max="15" width="4.5703125" style="17" customWidth="1"/>
    <col min="16" max="16" width="2.7109375" style="17" customWidth="1"/>
    <col min="17" max="17" width="4.7109375" style="17" customWidth="1"/>
    <col min="18" max="18" width="2.7109375" style="17" customWidth="1"/>
    <col min="19" max="19" width="7.28515625" style="17" customWidth="1"/>
    <col min="20" max="21" width="2.7109375" style="17" customWidth="1"/>
    <col min="22" max="22" width="4.7109375" style="17" customWidth="1"/>
    <col min="23" max="23" width="6.7109375" style="17" customWidth="1"/>
    <col min="24" max="24" width="0.85546875" style="17" customWidth="1"/>
    <col min="25" max="25" width="2.7109375" style="145" customWidth="1"/>
    <col min="26" max="27" width="1.28515625" style="145" customWidth="1"/>
    <col min="28" max="28" width="7.28515625" style="17" customWidth="1"/>
    <col min="29" max="29" width="5.7109375" style="146" customWidth="1"/>
    <col min="30" max="30" width="2.28515625" style="17" customWidth="1"/>
    <col min="31" max="31" width="0.85546875" style="17" customWidth="1"/>
    <col min="32" max="32" width="0.85546875" style="145" customWidth="1"/>
    <col min="33" max="33" width="1" style="17" customWidth="1"/>
    <col min="34" max="44" width="5.28515625" style="17" customWidth="1"/>
    <col min="45" max="45" width="4.7109375" style="17" customWidth="1"/>
    <col min="46" max="16384" width="11.5703125" style="17"/>
  </cols>
  <sheetData>
    <row r="1" spans="1:40" s="5" customFormat="1" ht="21.95" customHeight="1" x14ac:dyDescent="0.2">
      <c r="A1" s="245"/>
      <c r="B1" s="245"/>
      <c r="C1" s="541" t="str">
        <f>"Antrag auf Genehmigung und Abrechnung einer Dienstreise (" &amp;AK13 &amp;")"</f>
        <v>Antrag auf Genehmigung und Abrechnung einer Dienstreise (ab 01.2020)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2"/>
      <c r="S1" s="189" t="s">
        <v>78</v>
      </c>
      <c r="T1" s="543"/>
      <c r="U1" s="543"/>
      <c r="V1" s="543"/>
      <c r="W1" s="2" t="s">
        <v>0</v>
      </c>
      <c r="X1" s="1"/>
      <c r="Y1" s="1"/>
      <c r="Z1" s="1"/>
      <c r="AA1" s="543"/>
      <c r="AB1" s="543"/>
      <c r="AC1" s="543"/>
      <c r="AD1" s="543"/>
      <c r="AE1" s="3"/>
      <c r="AF1" s="4"/>
      <c r="AH1" s="536" t="s">
        <v>150</v>
      </c>
      <c r="AI1" s="536"/>
      <c r="AJ1" s="536"/>
      <c r="AK1" s="536"/>
      <c r="AL1" s="536"/>
      <c r="AM1" s="536"/>
    </row>
    <row r="2" spans="1:40" s="5" customFormat="1" ht="21.95" customHeight="1" x14ac:dyDescent="0.2">
      <c r="A2" s="245"/>
      <c r="B2" s="245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2"/>
      <c r="S2" s="190" t="s">
        <v>79</v>
      </c>
      <c r="T2" s="537"/>
      <c r="U2" s="537"/>
      <c r="V2" s="537"/>
      <c r="W2" s="7" t="s">
        <v>1</v>
      </c>
      <c r="X2" s="6"/>
      <c r="Y2" s="6"/>
      <c r="Z2" s="6"/>
      <c r="AA2" s="537"/>
      <c r="AB2" s="537"/>
      <c r="AC2" s="537"/>
      <c r="AD2" s="537"/>
      <c r="AE2" s="8"/>
      <c r="AF2" s="4"/>
      <c r="AG2" s="9"/>
      <c r="AH2" s="536"/>
      <c r="AI2" s="536"/>
      <c r="AJ2" s="536"/>
      <c r="AK2" s="536"/>
      <c r="AL2" s="536"/>
      <c r="AM2" s="536"/>
    </row>
    <row r="3" spans="1:40" s="5" customFormat="1" ht="3.95" customHeight="1" x14ac:dyDescent="0.2">
      <c r="A3" s="245"/>
      <c r="B3" s="245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2"/>
      <c r="S3" s="188"/>
      <c r="T3" s="10"/>
      <c r="U3" s="10"/>
      <c r="V3" s="10"/>
      <c r="W3" s="10"/>
      <c r="X3" s="10"/>
      <c r="Y3" s="10"/>
      <c r="Z3" s="10"/>
      <c r="AA3" s="10"/>
      <c r="AB3" s="11"/>
      <c r="AC3" s="10"/>
      <c r="AD3" s="10"/>
      <c r="AE3" s="12"/>
      <c r="AF3" s="4"/>
      <c r="AH3" s="536"/>
      <c r="AI3" s="536"/>
      <c r="AJ3" s="536"/>
      <c r="AK3" s="536"/>
      <c r="AL3" s="536"/>
      <c r="AM3" s="536"/>
    </row>
    <row r="4" spans="1:40" ht="5.0999999999999996" customHeight="1" thickBot="1" x14ac:dyDescent="0.25">
      <c r="A4" s="13"/>
      <c r="B4" s="13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246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</row>
    <row r="5" spans="1:40" ht="5.0999999999999996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20"/>
      <c r="AA5" s="20"/>
      <c r="AB5" s="19"/>
      <c r="AC5" s="21"/>
      <c r="AD5" s="19"/>
      <c r="AE5" s="22"/>
      <c r="AF5" s="15"/>
    </row>
    <row r="6" spans="1:40" s="332" customFormat="1" ht="18" customHeight="1" x14ac:dyDescent="0.2">
      <c r="A6" s="23"/>
      <c r="B6" s="332" t="s">
        <v>2</v>
      </c>
      <c r="C6" s="539"/>
      <c r="D6" s="539"/>
      <c r="E6" s="539"/>
      <c r="F6" s="539"/>
      <c r="G6" s="539"/>
      <c r="H6" s="539"/>
      <c r="I6" s="506" t="s">
        <v>3</v>
      </c>
      <c r="J6" s="506"/>
      <c r="K6" s="506"/>
      <c r="L6" s="506"/>
      <c r="M6" s="527"/>
      <c r="N6" s="528"/>
      <c r="O6" s="528"/>
      <c r="P6" s="528"/>
      <c r="Q6" s="528"/>
      <c r="S6" s="332" t="s">
        <v>4</v>
      </c>
      <c r="U6" s="527"/>
      <c r="V6" s="527"/>
      <c r="W6" s="529"/>
      <c r="X6" s="529"/>
      <c r="Y6" s="529"/>
      <c r="Z6" s="529"/>
      <c r="AA6" s="529"/>
      <c r="AB6" s="529"/>
      <c r="AC6" s="529"/>
      <c r="AD6" s="529"/>
      <c r="AE6" s="24"/>
      <c r="AF6" s="25"/>
      <c r="AH6" s="209" t="s">
        <v>146</v>
      </c>
      <c r="AI6" s="209"/>
      <c r="AJ6" s="209"/>
    </row>
    <row r="7" spans="1:40" s="5" customFormat="1" ht="5.0999999999999996" customHeight="1" x14ac:dyDescent="0.2">
      <c r="A7" s="23"/>
      <c r="B7" s="540" t="s">
        <v>5</v>
      </c>
      <c r="C7" s="26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24"/>
      <c r="AF7" s="25"/>
      <c r="AG7" s="210"/>
      <c r="AH7" s="210"/>
      <c r="AI7" s="210"/>
      <c r="AJ7" s="210"/>
    </row>
    <row r="8" spans="1:40" s="332" customFormat="1" ht="18" customHeight="1" x14ac:dyDescent="0.2">
      <c r="A8" s="23"/>
      <c r="B8" s="540"/>
      <c r="C8" s="527"/>
      <c r="D8" s="527"/>
      <c r="E8" s="527"/>
      <c r="F8" s="527"/>
      <c r="G8" s="527"/>
      <c r="H8" s="527"/>
      <c r="I8" s="528"/>
      <c r="J8" s="528"/>
      <c r="K8" s="528"/>
      <c r="L8" s="528"/>
      <c r="M8" s="528"/>
      <c r="N8" s="528"/>
      <c r="O8" s="528"/>
      <c r="P8" s="528"/>
      <c r="Q8" s="528"/>
      <c r="S8" s="332" t="s">
        <v>6</v>
      </c>
      <c r="U8" s="527"/>
      <c r="V8" s="527"/>
      <c r="W8" s="529"/>
      <c r="X8" s="529"/>
      <c r="Y8" s="529"/>
      <c r="Z8" s="529"/>
      <c r="AA8" s="529"/>
      <c r="AB8" s="529"/>
      <c r="AC8" s="529"/>
      <c r="AD8" s="529"/>
      <c r="AE8" s="24"/>
      <c r="AF8" s="25"/>
      <c r="AH8" s="526" t="s">
        <v>93</v>
      </c>
      <c r="AI8" s="526"/>
      <c r="AJ8" s="526"/>
      <c r="AK8" s="526"/>
      <c r="AL8" s="526"/>
      <c r="AM8" s="526"/>
      <c r="AN8" s="526"/>
    </row>
    <row r="9" spans="1:40" s="5" customFormat="1" ht="5.0999999999999996" customHeight="1" x14ac:dyDescent="0.2">
      <c r="A9" s="23"/>
      <c r="B9" s="341"/>
      <c r="C9" s="26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24"/>
      <c r="AF9" s="25"/>
      <c r="AH9" s="526"/>
      <c r="AI9" s="526"/>
      <c r="AJ9" s="526"/>
      <c r="AK9" s="526"/>
      <c r="AL9" s="526"/>
      <c r="AM9" s="526"/>
      <c r="AN9" s="526"/>
    </row>
    <row r="10" spans="1:40" s="332" customFormat="1" ht="18" customHeight="1" x14ac:dyDescent="0.2">
      <c r="A10" s="23"/>
      <c r="B10" s="332" t="s">
        <v>114</v>
      </c>
      <c r="C10" s="527"/>
      <c r="D10" s="527"/>
      <c r="E10" s="527"/>
      <c r="F10" s="527"/>
      <c r="G10" s="527"/>
      <c r="H10" s="527"/>
      <c r="I10" s="528"/>
      <c r="J10" s="528"/>
      <c r="K10" s="528"/>
      <c r="L10" s="528"/>
      <c r="M10" s="528"/>
      <c r="N10" s="528"/>
      <c r="O10" s="528"/>
      <c r="P10" s="528"/>
      <c r="Q10" s="528"/>
      <c r="S10" s="332" t="s">
        <v>115</v>
      </c>
      <c r="U10" s="527"/>
      <c r="V10" s="527"/>
      <c r="W10" s="529"/>
      <c r="X10" s="529"/>
      <c r="Y10" s="529"/>
      <c r="Z10" s="529"/>
      <c r="AA10" s="529"/>
      <c r="AB10" s="529"/>
      <c r="AC10" s="529"/>
      <c r="AD10" s="529"/>
      <c r="AE10" s="24"/>
      <c r="AF10" s="25"/>
      <c r="AH10" s="526"/>
      <c r="AI10" s="526"/>
      <c r="AJ10" s="526"/>
      <c r="AK10" s="526"/>
      <c r="AL10" s="526"/>
      <c r="AM10" s="526"/>
      <c r="AN10" s="526"/>
    </row>
    <row r="11" spans="1:40" s="25" customFormat="1" ht="6.95" customHeight="1" thickBot="1" x14ac:dyDescent="0.25">
      <c r="A11" s="27"/>
      <c r="B11" s="28"/>
      <c r="C11" s="28"/>
      <c r="D11" s="28"/>
      <c r="E11" s="28"/>
      <c r="F11" s="28"/>
      <c r="G11" s="29"/>
      <c r="H11" s="29"/>
      <c r="I11" s="28"/>
      <c r="J11" s="28"/>
      <c r="K11" s="28"/>
      <c r="L11" s="28"/>
      <c r="M11" s="29"/>
      <c r="N11" s="28"/>
      <c r="O11" s="28"/>
      <c r="P11" s="28"/>
      <c r="Q11" s="29"/>
      <c r="R11" s="28"/>
      <c r="S11" s="28"/>
      <c r="T11" s="29"/>
      <c r="U11" s="30"/>
      <c r="V11" s="30"/>
      <c r="W11" s="31"/>
      <c r="X11" s="31"/>
      <c r="Y11" s="31"/>
      <c r="Z11" s="31"/>
      <c r="AA11" s="31"/>
      <c r="AB11" s="31"/>
      <c r="AC11" s="32"/>
      <c r="AD11" s="32"/>
      <c r="AE11" s="33"/>
    </row>
    <row r="12" spans="1:40" s="25" customFormat="1" ht="5.85" customHeight="1" x14ac:dyDescent="0.2">
      <c r="A12" s="27"/>
      <c r="Z12" s="21"/>
      <c r="AA12" s="21"/>
      <c r="AB12" s="21"/>
      <c r="AC12" s="460" t="s">
        <v>110</v>
      </c>
      <c r="AD12" s="460"/>
      <c r="AE12" s="34"/>
    </row>
    <row r="13" spans="1:40" s="332" customFormat="1" ht="18" customHeight="1" x14ac:dyDescent="0.2">
      <c r="A13" s="23"/>
      <c r="B13" s="530" t="s">
        <v>7</v>
      </c>
      <c r="C13" s="531"/>
      <c r="D13" s="35"/>
      <c r="E13" s="328"/>
      <c r="F13" s="328"/>
      <c r="H13" s="222" t="s">
        <v>90</v>
      </c>
      <c r="I13" s="464"/>
      <c r="J13" s="464"/>
      <c r="K13" s="464"/>
      <c r="L13" s="464"/>
      <c r="M13" s="464"/>
      <c r="N13" s="464"/>
      <c r="O13" s="464"/>
      <c r="P13" s="464"/>
      <c r="Q13" s="464"/>
      <c r="R13" s="532" t="s">
        <v>89</v>
      </c>
      <c r="S13" s="533"/>
      <c r="T13" s="465"/>
      <c r="U13" s="465"/>
      <c r="V13" s="465"/>
      <c r="W13" s="465"/>
      <c r="X13" s="465"/>
      <c r="Y13" s="465"/>
      <c r="Z13" s="465"/>
      <c r="AA13" s="465"/>
      <c r="AB13" s="465"/>
      <c r="AC13" s="461"/>
      <c r="AD13" s="461"/>
      <c r="AE13" s="24"/>
      <c r="AF13" s="25"/>
      <c r="AJ13" s="225" t="s">
        <v>92</v>
      </c>
      <c r="AK13" s="534" t="s">
        <v>145</v>
      </c>
      <c r="AL13" s="535"/>
      <c r="AM13" s="25"/>
      <c r="AN13" s="25"/>
    </row>
    <row r="14" spans="1:40" ht="9.9499999999999993" customHeight="1" x14ac:dyDescent="0.2">
      <c r="A14" s="79"/>
      <c r="B14" s="80"/>
      <c r="C14" s="80"/>
      <c r="D14" s="14"/>
      <c r="E14" s="14"/>
      <c r="F14" s="14"/>
      <c r="G14" s="14"/>
      <c r="H14" s="14"/>
      <c r="I14" s="279" t="s">
        <v>112</v>
      </c>
      <c r="J14" s="218"/>
      <c r="K14" s="218"/>
      <c r="L14" s="218"/>
      <c r="M14" s="218"/>
      <c r="N14" s="218"/>
      <c r="O14" s="218"/>
      <c r="P14" s="280"/>
      <c r="Q14" s="280"/>
      <c r="R14" s="221"/>
      <c r="S14" s="221"/>
      <c r="T14" s="239" t="s">
        <v>113</v>
      </c>
      <c r="U14" s="220"/>
      <c r="V14" s="220"/>
      <c r="W14" s="218"/>
      <c r="X14" s="218"/>
      <c r="Y14" s="218"/>
      <c r="Z14" s="218"/>
      <c r="AA14" s="218"/>
      <c r="AB14" s="218"/>
      <c r="AC14" s="226"/>
      <c r="AD14" s="226"/>
      <c r="AE14" s="81"/>
      <c r="AF14" s="15"/>
      <c r="AH14" s="25"/>
      <c r="AI14" s="25"/>
      <c r="AJ14" s="25"/>
      <c r="AK14" s="25"/>
    </row>
    <row r="15" spans="1:40" s="332" customFormat="1" ht="18" customHeight="1" x14ac:dyDescent="0.2">
      <c r="A15" s="23"/>
      <c r="B15" s="36" t="s">
        <v>8</v>
      </c>
      <c r="C15" s="36"/>
      <c r="D15" s="36"/>
      <c r="E15" s="36"/>
      <c r="F15" s="36"/>
      <c r="G15" s="506"/>
      <c r="H15" s="507"/>
      <c r="I15" s="508"/>
      <c r="J15" s="508"/>
      <c r="K15" s="508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10"/>
      <c r="AE15" s="24"/>
      <c r="AF15" s="25"/>
    </row>
    <row r="16" spans="1:40" s="25" customFormat="1" ht="5.85" customHeight="1" x14ac:dyDescent="0.2">
      <c r="A16" s="27"/>
      <c r="V16" s="37"/>
      <c r="W16" s="38"/>
      <c r="X16" s="38"/>
      <c r="Y16" s="38"/>
      <c r="Z16" s="38"/>
      <c r="AA16" s="38"/>
      <c r="AB16" s="38"/>
      <c r="AC16" s="38"/>
      <c r="AD16" s="39"/>
      <c r="AE16" s="40"/>
      <c r="AF16" s="41"/>
    </row>
    <row r="17" spans="1:45" s="25" customFormat="1" ht="14.1" customHeight="1" x14ac:dyDescent="0.2">
      <c r="A17" s="27"/>
      <c r="B17" s="43" t="s">
        <v>9</v>
      </c>
      <c r="C17" s="43"/>
      <c r="D17" s="43"/>
      <c r="E17" s="43"/>
      <c r="F17" s="43"/>
      <c r="G17" s="44"/>
      <c r="I17" s="45"/>
      <c r="J17" s="453" t="s">
        <v>10</v>
      </c>
      <c r="K17" s="454"/>
      <c r="L17" s="511"/>
      <c r="M17" s="45"/>
      <c r="N17" s="512" t="s">
        <v>105</v>
      </c>
      <c r="O17" s="513"/>
      <c r="P17" s="513"/>
      <c r="Q17" s="513"/>
      <c r="R17" s="513"/>
      <c r="S17" s="514"/>
      <c r="T17" s="514"/>
      <c r="U17" s="251" t="s">
        <v>11</v>
      </c>
      <c r="V17" s="244"/>
      <c r="W17" s="515" t="s">
        <v>111</v>
      </c>
      <c r="X17" s="516"/>
      <c r="Y17" s="517"/>
      <c r="Z17" s="517"/>
      <c r="AA17" s="517"/>
      <c r="AB17" s="517"/>
      <c r="AC17" s="517"/>
      <c r="AD17" s="518"/>
      <c r="AE17" s="42"/>
      <c r="AF17" s="41"/>
    </row>
    <row r="18" spans="1:45" s="25" customFormat="1" ht="5.0999999999999996" customHeight="1" x14ac:dyDescent="0.2">
      <c r="A18" s="27"/>
      <c r="B18" s="4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244"/>
      <c r="Q18" s="244"/>
      <c r="R18" s="244"/>
      <c r="S18" s="253"/>
      <c r="T18" s="253"/>
      <c r="U18" s="244"/>
      <c r="W18" s="519"/>
      <c r="X18" s="520"/>
      <c r="Y18" s="521"/>
      <c r="Z18" s="521"/>
      <c r="AA18" s="521"/>
      <c r="AB18" s="521"/>
      <c r="AC18" s="521"/>
      <c r="AD18" s="522"/>
      <c r="AE18" s="42"/>
      <c r="AF18" s="41"/>
    </row>
    <row r="19" spans="1:45" s="332" customFormat="1" ht="14.1" customHeight="1" x14ac:dyDescent="0.2">
      <c r="A19" s="23"/>
      <c r="N19" s="325"/>
      <c r="Q19" s="254" t="s">
        <v>98</v>
      </c>
      <c r="R19" s="45"/>
      <c r="S19" s="325" t="s">
        <v>24</v>
      </c>
      <c r="T19" s="45"/>
      <c r="U19" s="234"/>
      <c r="V19" s="235"/>
      <c r="W19" s="523"/>
      <c r="X19" s="524"/>
      <c r="Y19" s="524"/>
      <c r="Z19" s="524"/>
      <c r="AA19" s="524"/>
      <c r="AB19" s="524"/>
      <c r="AC19" s="524"/>
      <c r="AD19" s="525"/>
      <c r="AE19" s="42"/>
      <c r="AF19" s="41"/>
      <c r="AH19" s="25"/>
    </row>
    <row r="20" spans="1:45" s="25" customFormat="1" ht="5.85" customHeight="1" thickBo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B20" s="46"/>
      <c r="AC20" s="46"/>
      <c r="AD20" s="46"/>
      <c r="AE20" s="33"/>
      <c r="AF20" s="47"/>
    </row>
    <row r="21" spans="1:45" s="25" customFormat="1" ht="5.85" customHeight="1" x14ac:dyDescent="0.2">
      <c r="A21" s="27"/>
      <c r="Z21" s="21"/>
      <c r="AA21" s="21"/>
      <c r="AB21" s="21"/>
      <c r="AC21" s="21"/>
      <c r="AD21" s="21"/>
      <c r="AE21" s="34"/>
    </row>
    <row r="22" spans="1:45" s="5" customFormat="1" ht="15" customHeight="1" x14ac:dyDescent="0.2">
      <c r="A22" s="23"/>
      <c r="B22" s="445" t="s">
        <v>12</v>
      </c>
      <c r="C22" s="503"/>
      <c r="D22" s="503"/>
      <c r="E22" s="504"/>
      <c r="F22" s="342"/>
      <c r="G22" s="441" t="s">
        <v>13</v>
      </c>
      <c r="H22" s="496"/>
      <c r="I22" s="446"/>
      <c r="J22" s="446"/>
      <c r="K22" s="446"/>
      <c r="L22" s="446"/>
      <c r="M22" s="332"/>
      <c r="N22" s="321"/>
      <c r="O22" s="48" t="s">
        <v>14</v>
      </c>
      <c r="P22" s="48"/>
      <c r="Q22" s="447" t="s">
        <v>15</v>
      </c>
      <c r="R22" s="505"/>
      <c r="S22" s="327" t="s">
        <v>16</v>
      </c>
      <c r="T22" s="332"/>
      <c r="U22" s="446"/>
      <c r="V22" s="446"/>
      <c r="W22" s="446"/>
      <c r="X22" s="49"/>
      <c r="Y22" s="50" t="str">
        <f>IF(U22&lt;I22,"!","")</f>
        <v/>
      </c>
      <c r="Z22" s="50"/>
      <c r="AA22" s="448"/>
      <c r="AB22" s="448"/>
      <c r="AC22" s="48" t="s">
        <v>14</v>
      </c>
      <c r="AD22" s="332"/>
      <c r="AE22" s="24"/>
      <c r="AF22" s="25"/>
      <c r="AN22" s="52"/>
      <c r="AO22" s="52"/>
      <c r="AP22" s="52"/>
      <c r="AQ22" s="52"/>
      <c r="AR22" s="52"/>
      <c r="AS22" s="52"/>
    </row>
    <row r="23" spans="1:45" s="5" customFormat="1" ht="5.0999999999999996" customHeight="1" x14ac:dyDescent="0.2">
      <c r="A23" s="23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1"/>
      <c r="O23" s="332"/>
      <c r="P23" s="332"/>
      <c r="Q23" s="53"/>
      <c r="R23" s="53"/>
      <c r="S23" s="332"/>
      <c r="T23" s="332"/>
      <c r="U23" s="331"/>
      <c r="V23" s="331"/>
      <c r="W23" s="331"/>
      <c r="X23" s="331"/>
      <c r="Y23" s="25"/>
      <c r="Z23" s="25"/>
      <c r="AA23" s="25"/>
      <c r="AB23" s="331"/>
      <c r="AC23" s="54"/>
      <c r="AD23" s="332"/>
      <c r="AE23" s="24"/>
      <c r="AF23" s="25"/>
      <c r="AN23" s="55"/>
      <c r="AO23" s="55"/>
      <c r="AP23" s="55"/>
      <c r="AQ23" s="55"/>
      <c r="AR23" s="55"/>
      <c r="AS23" s="55"/>
    </row>
    <row r="24" spans="1:45" s="5" customFormat="1" ht="14.1" customHeight="1" x14ac:dyDescent="0.2">
      <c r="A24" s="23"/>
      <c r="B24" s="332"/>
      <c r="C24" s="332"/>
      <c r="D24" s="332"/>
      <c r="E24" s="332"/>
      <c r="F24" s="332"/>
      <c r="G24" s="322" t="s">
        <v>17</v>
      </c>
      <c r="I24" s="45"/>
      <c r="J24" s="450" t="s">
        <v>19</v>
      </c>
      <c r="K24" s="451"/>
      <c r="L24" s="452"/>
      <c r="M24" s="45"/>
      <c r="N24" s="453" t="s">
        <v>18</v>
      </c>
      <c r="O24" s="498"/>
      <c r="P24" s="340"/>
      <c r="Q24" s="53"/>
      <c r="R24" s="53"/>
      <c r="S24" s="56" t="s">
        <v>20</v>
      </c>
      <c r="U24" s="45"/>
      <c r="V24" s="453" t="str">
        <f>J24</f>
        <v>Dienststelle</v>
      </c>
      <c r="W24" s="454"/>
      <c r="X24" s="57"/>
      <c r="Y24" s="45"/>
      <c r="Z24" s="58"/>
      <c r="AA24" s="455" t="str">
        <f>N24</f>
        <v>Wohnung</v>
      </c>
      <c r="AB24" s="455"/>
      <c r="AC24" s="455"/>
      <c r="AD24" s="332"/>
      <c r="AE24" s="24"/>
      <c r="AF24" s="25"/>
      <c r="AH24" s="499" t="s">
        <v>23</v>
      </c>
      <c r="AI24" s="500"/>
      <c r="AJ24" s="500"/>
      <c r="AK24" s="501" t="s">
        <v>149</v>
      </c>
      <c r="AL24" s="502"/>
      <c r="AM24" s="266" t="s">
        <v>147</v>
      </c>
      <c r="AN24" s="55"/>
      <c r="AO24" s="55"/>
      <c r="AP24" s="55"/>
      <c r="AQ24" s="55"/>
      <c r="AR24" s="55"/>
      <c r="AS24" s="55"/>
    </row>
    <row r="25" spans="1:45" s="5" customFormat="1" ht="15" hidden="1" customHeight="1" x14ac:dyDescent="0.2">
      <c r="A25" s="23"/>
      <c r="B25" s="434" t="s">
        <v>21</v>
      </c>
      <c r="C25" s="495"/>
      <c r="D25" s="495"/>
      <c r="E25" s="495"/>
      <c r="F25" s="330"/>
      <c r="G25" s="441" t="s">
        <v>16</v>
      </c>
      <c r="H25" s="496"/>
      <c r="I25" s="442"/>
      <c r="J25" s="442"/>
      <c r="K25" s="442"/>
      <c r="L25" s="442"/>
      <c r="M25" s="332"/>
      <c r="N25" s="319"/>
      <c r="O25" s="48" t="s">
        <v>22</v>
      </c>
      <c r="P25" s="48"/>
      <c r="Q25" s="443" t="str">
        <f>Q22</f>
        <v>Ende</v>
      </c>
      <c r="R25" s="497"/>
      <c r="S25" s="443"/>
      <c r="T25" s="497"/>
      <c r="U25" s="442"/>
      <c r="V25" s="442"/>
      <c r="W25" s="442"/>
      <c r="X25" s="49"/>
      <c r="Y25" s="50"/>
      <c r="Z25" s="59"/>
      <c r="AA25" s="444"/>
      <c r="AB25" s="444"/>
      <c r="AC25" s="48" t="s">
        <v>14</v>
      </c>
      <c r="AD25" s="332"/>
      <c r="AE25" s="24"/>
      <c r="AF25" s="25"/>
      <c r="AM25" s="201"/>
      <c r="AN25" s="52"/>
      <c r="AO25" s="52"/>
      <c r="AP25" s="52"/>
      <c r="AQ25" s="52"/>
      <c r="AR25" s="52"/>
      <c r="AS25" s="52"/>
    </row>
    <row r="26" spans="1:45" s="5" customFormat="1" ht="9.9499999999999993" customHeight="1" x14ac:dyDescent="0.2">
      <c r="A26" s="23"/>
      <c r="D26" s="36"/>
      <c r="E26" s="36"/>
      <c r="F26" s="36"/>
      <c r="G26" s="332"/>
      <c r="H26" s="332"/>
      <c r="I26" s="332"/>
      <c r="J26" s="332"/>
      <c r="K26" s="332"/>
      <c r="L26" s="36"/>
      <c r="M26" s="332"/>
      <c r="N26" s="332"/>
      <c r="O26" s="36"/>
      <c r="P26" s="36"/>
      <c r="Q26" s="332"/>
      <c r="R26" s="332"/>
      <c r="S26" s="36"/>
      <c r="T26" s="332"/>
      <c r="U26" s="332"/>
      <c r="V26" s="332"/>
      <c r="W26" s="36"/>
      <c r="X26" s="36"/>
      <c r="Y26" s="43"/>
      <c r="Z26" s="59"/>
      <c r="AA26" s="157"/>
      <c r="AB26" s="157"/>
      <c r="AC26" s="157"/>
      <c r="AD26" s="157"/>
      <c r="AE26" s="60"/>
      <c r="AF26" s="25"/>
      <c r="AH26" s="333" t="s">
        <v>74</v>
      </c>
      <c r="AI26" s="334" t="s">
        <v>24</v>
      </c>
      <c r="AJ26" s="156" t="s">
        <v>81</v>
      </c>
      <c r="AK26" s="334"/>
      <c r="AL26" s="212"/>
    </row>
    <row r="27" spans="1:45" s="5" customFormat="1" ht="14.1" customHeight="1" x14ac:dyDescent="0.2">
      <c r="A27" s="23"/>
      <c r="B27" s="487" t="s">
        <v>25</v>
      </c>
      <c r="C27" s="487"/>
      <c r="D27" s="487"/>
      <c r="E27" s="487"/>
      <c r="F27" s="326"/>
      <c r="G27" s="327"/>
      <c r="I27" s="45"/>
      <c r="J27" s="488" t="s">
        <v>26</v>
      </c>
      <c r="K27" s="489"/>
      <c r="L27" s="490"/>
      <c r="M27" s="45"/>
      <c r="N27" s="488" t="s">
        <v>27</v>
      </c>
      <c r="O27" s="491"/>
      <c r="P27" s="45"/>
      <c r="Q27" s="325" t="s">
        <v>28</v>
      </c>
      <c r="S27" s="337"/>
      <c r="T27" s="250"/>
      <c r="U27" s="45"/>
      <c r="V27" s="488" t="s">
        <v>29</v>
      </c>
      <c r="W27" s="489"/>
      <c r="X27" s="337"/>
      <c r="Y27" s="247" t="s">
        <v>86</v>
      </c>
      <c r="AE27" s="60"/>
      <c r="AF27" s="47"/>
      <c r="AH27" s="163">
        <v>0.3</v>
      </c>
      <c r="AI27" s="164">
        <v>0.17</v>
      </c>
      <c r="AJ27" s="164">
        <v>0.05</v>
      </c>
      <c r="AK27" s="164"/>
      <c r="AL27" s="213" t="s">
        <v>30</v>
      </c>
      <c r="AM27" s="315" t="s">
        <v>143</v>
      </c>
    </row>
    <row r="28" spans="1:45" s="5" customFormat="1" ht="3.95" customHeight="1" x14ac:dyDescent="0.2">
      <c r="A28" s="23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1"/>
      <c r="O28" s="332"/>
      <c r="P28" s="332"/>
      <c r="Q28" s="332"/>
      <c r="R28" s="332"/>
      <c r="S28" s="332"/>
      <c r="T28" s="332"/>
      <c r="U28" s="331"/>
      <c r="V28" s="331"/>
      <c r="W28" s="331"/>
      <c r="X28" s="331"/>
      <c r="Y28" s="25"/>
      <c r="Z28" s="59"/>
      <c r="AA28" s="157"/>
      <c r="AB28" s="157"/>
      <c r="AC28" s="157"/>
      <c r="AD28" s="157"/>
      <c r="AE28" s="24"/>
      <c r="AF28" s="25"/>
      <c r="AH28" s="316"/>
      <c r="AI28" s="51"/>
      <c r="AJ28" s="52"/>
      <c r="AK28" s="316"/>
      <c r="AL28" s="52"/>
      <c r="AM28" s="55"/>
      <c r="AN28" s="55"/>
      <c r="AO28" s="55"/>
      <c r="AP28" s="55"/>
      <c r="AQ28" s="55"/>
      <c r="AR28" s="55"/>
      <c r="AS28" s="55"/>
    </row>
    <row r="29" spans="1:45" s="5" customFormat="1" ht="14.1" customHeight="1" x14ac:dyDescent="0.2">
      <c r="A29" s="23"/>
      <c r="B29" s="36"/>
      <c r="C29" s="36"/>
      <c r="G29" s="327"/>
      <c r="I29" s="45"/>
      <c r="J29" s="488" t="s">
        <v>31</v>
      </c>
      <c r="K29" s="489"/>
      <c r="L29" s="490"/>
      <c r="M29" s="45"/>
      <c r="N29" s="488" t="s">
        <v>32</v>
      </c>
      <c r="O29" s="492"/>
      <c r="P29" s="61"/>
      <c r="Q29" s="493"/>
      <c r="R29" s="494"/>
      <c r="S29" s="494"/>
      <c r="T29" s="61"/>
      <c r="U29" s="493"/>
      <c r="V29" s="493"/>
      <c r="W29" s="493"/>
      <c r="X29" s="59"/>
      <c r="Y29" s="179"/>
      <c r="Z29" s="179"/>
      <c r="AA29" s="179"/>
      <c r="AB29" s="179"/>
      <c r="AC29" s="179"/>
      <c r="AD29" s="179"/>
      <c r="AE29" s="62"/>
      <c r="AF29" s="63"/>
      <c r="AH29" s="267" t="s">
        <v>119</v>
      </c>
      <c r="AI29" s="268" t="s">
        <v>116</v>
      </c>
      <c r="AJ29" s="270" t="s">
        <v>118</v>
      </c>
      <c r="AK29" s="64"/>
      <c r="AL29" s="211" t="s">
        <v>52</v>
      </c>
      <c r="AM29" s="315" t="s">
        <v>87</v>
      </c>
    </row>
    <row r="30" spans="1:45" s="66" customFormat="1" x14ac:dyDescent="0.2">
      <c r="A30" s="27"/>
      <c r="B30" s="25"/>
      <c r="C30" s="25"/>
      <c r="D30" s="25"/>
      <c r="E30" s="25"/>
      <c r="F30" s="25"/>
      <c r="G30" s="65"/>
      <c r="H30" s="65"/>
      <c r="I30" s="25"/>
      <c r="J30" s="25"/>
      <c r="K30" s="25"/>
      <c r="L30" s="25"/>
      <c r="M30" s="65"/>
      <c r="N30" s="482"/>
      <c r="O30" s="483"/>
      <c r="P30" s="25"/>
      <c r="Q30" s="484" t="s">
        <v>33</v>
      </c>
      <c r="R30" s="485"/>
      <c r="S30" s="485"/>
      <c r="T30" s="65"/>
      <c r="U30" s="484" t="str">
        <f>Q30</f>
        <v>amtl. Kennzeichen</v>
      </c>
      <c r="V30" s="484"/>
      <c r="W30" s="484"/>
      <c r="X30" s="339"/>
      <c r="Y30" s="43"/>
      <c r="Z30" s="59"/>
      <c r="AA30" s="157"/>
      <c r="AB30" s="157"/>
      <c r="AC30" s="157"/>
      <c r="AD30" s="157"/>
      <c r="AE30" s="34"/>
      <c r="AF30" s="25"/>
      <c r="AH30" s="161">
        <v>14</v>
      </c>
      <c r="AI30" s="269">
        <f>AH30</f>
        <v>14</v>
      </c>
      <c r="AJ30" s="162">
        <v>28</v>
      </c>
      <c r="AK30" s="67"/>
      <c r="AL30" s="214" t="s">
        <v>34</v>
      </c>
      <c r="AM30" s="147" t="s">
        <v>148</v>
      </c>
    </row>
    <row r="31" spans="1:45" s="5" customFormat="1" ht="14.1" customHeight="1" x14ac:dyDescent="0.2">
      <c r="A31" s="23"/>
      <c r="B31" s="486" t="s">
        <v>76</v>
      </c>
      <c r="C31" s="486"/>
      <c r="D31" s="486"/>
      <c r="E31" s="486"/>
      <c r="F31" s="338"/>
      <c r="G31" s="152"/>
      <c r="I31" s="45"/>
      <c r="J31" s="477" t="s">
        <v>103</v>
      </c>
      <c r="K31" s="477"/>
      <c r="L31" s="477"/>
      <c r="M31" s="477"/>
      <c r="N31" s="477"/>
      <c r="O31" s="477"/>
      <c r="P31" s="45"/>
      <c r="Q31" s="477" t="s">
        <v>35</v>
      </c>
      <c r="R31" s="478"/>
      <c r="S31" s="478"/>
      <c r="T31" s="478"/>
      <c r="U31" s="478"/>
      <c r="V31" s="478"/>
      <c r="W31" s="478"/>
      <c r="X31" s="323"/>
      <c r="Y31" s="45"/>
      <c r="Z31" s="58"/>
      <c r="AA31" s="475" t="s">
        <v>36</v>
      </c>
      <c r="AB31" s="475"/>
      <c r="AC31" s="475"/>
      <c r="AD31" s="332"/>
      <c r="AE31" s="24"/>
      <c r="AF31" s="25"/>
      <c r="AH31" s="333" t="s">
        <v>37</v>
      </c>
      <c r="AI31" s="334" t="s">
        <v>38</v>
      </c>
      <c r="AJ31" s="334" t="s">
        <v>73</v>
      </c>
      <c r="AK31" s="64"/>
      <c r="AL31" s="211"/>
      <c r="AM31" s="55"/>
      <c r="AN31" s="55"/>
      <c r="AO31" s="55"/>
      <c r="AP31" s="55"/>
      <c r="AQ31" s="55"/>
      <c r="AR31" s="55"/>
      <c r="AS31" s="55"/>
    </row>
    <row r="32" spans="1:45" s="5" customFormat="1" x14ac:dyDescent="0.2">
      <c r="A32" s="23"/>
      <c r="B32" s="486"/>
      <c r="C32" s="486"/>
      <c r="D32" s="486"/>
      <c r="E32" s="486"/>
      <c r="F32" s="338"/>
      <c r="G32" s="152"/>
      <c r="I32" s="224"/>
      <c r="J32" s="477"/>
      <c r="K32" s="477"/>
      <c r="L32" s="477"/>
      <c r="M32" s="477"/>
      <c r="N32" s="477"/>
      <c r="O32" s="477"/>
      <c r="P32" s="68"/>
      <c r="Q32" s="478"/>
      <c r="R32" s="478"/>
      <c r="S32" s="478"/>
      <c r="T32" s="478"/>
      <c r="U32" s="478"/>
      <c r="V32" s="478"/>
      <c r="W32" s="478"/>
      <c r="X32" s="323"/>
      <c r="Y32" s="25"/>
      <c r="Z32" s="59"/>
      <c r="AA32" s="475"/>
      <c r="AB32" s="475"/>
      <c r="AC32" s="475"/>
      <c r="AD32" s="332"/>
      <c r="AE32" s="24"/>
      <c r="AF32" s="25"/>
      <c r="AH32" s="163">
        <v>-1.77</v>
      </c>
      <c r="AI32" s="164">
        <v>-3.3</v>
      </c>
      <c r="AJ32" s="164">
        <v>-3.3</v>
      </c>
      <c r="AK32" s="67"/>
      <c r="AL32" s="214" t="s">
        <v>39</v>
      </c>
      <c r="AM32" s="147" t="s">
        <v>142</v>
      </c>
      <c r="AN32" s="55"/>
      <c r="AO32" s="55"/>
      <c r="AP32" s="55"/>
      <c r="AQ32" s="55"/>
      <c r="AR32" s="55"/>
      <c r="AS32" s="55"/>
    </row>
    <row r="33" spans="1:45" s="5" customFormat="1" ht="14.1" customHeight="1" x14ac:dyDescent="0.2">
      <c r="A33" s="23"/>
      <c r="B33" s="476" t="str">
        <f>"(triftige Gründe: "&amp;TEXT(AH27,"0,00")&amp;" €/km, ohne "&amp;TEXT(AI27,"0,00")&amp;" €/km)"</f>
        <v>(triftige Gründe: 0,30 €/km, ohne 0,17 €/km)</v>
      </c>
      <c r="C33" s="437"/>
      <c r="D33" s="437"/>
      <c r="E33" s="437"/>
      <c r="F33" s="437"/>
      <c r="G33" s="437"/>
      <c r="I33" s="45"/>
      <c r="J33" s="477" t="s">
        <v>40</v>
      </c>
      <c r="K33" s="477"/>
      <c r="L33" s="477"/>
      <c r="M33" s="477"/>
      <c r="N33" s="477"/>
      <c r="O33" s="477"/>
      <c r="P33" s="45"/>
      <c r="Q33" s="477" t="s">
        <v>106</v>
      </c>
      <c r="R33" s="478"/>
      <c r="S33" s="478"/>
      <c r="T33" s="478"/>
      <c r="U33" s="478"/>
      <c r="V33" s="478"/>
      <c r="W33" s="478"/>
      <c r="X33" s="323"/>
      <c r="Y33" s="45"/>
      <c r="Z33" s="58"/>
      <c r="AA33" s="475" t="s">
        <v>41</v>
      </c>
      <c r="AB33" s="475"/>
      <c r="AC33" s="475"/>
      <c r="AD33" s="475"/>
      <c r="AE33" s="24"/>
      <c r="AF33" s="25"/>
      <c r="AH33" s="479" t="s">
        <v>85</v>
      </c>
      <c r="AI33" s="480"/>
      <c r="AJ33" s="480"/>
      <c r="AK33" s="480"/>
      <c r="AL33" s="481"/>
      <c r="AM33" s="466" t="s">
        <v>104</v>
      </c>
      <c r="AN33" s="467"/>
      <c r="AO33" s="467"/>
      <c r="AP33" s="467"/>
      <c r="AQ33" s="467"/>
      <c r="AR33" s="467"/>
      <c r="AS33" s="55"/>
    </row>
    <row r="34" spans="1:45" s="66" customFormat="1" x14ac:dyDescent="0.2">
      <c r="A34" s="27"/>
      <c r="B34" s="192"/>
      <c r="C34" s="192"/>
      <c r="D34" s="192"/>
      <c r="E34" s="192"/>
      <c r="F34" s="192"/>
      <c r="G34" s="192"/>
      <c r="H34" s="65"/>
      <c r="I34" s="196"/>
      <c r="J34" s="477"/>
      <c r="K34" s="477"/>
      <c r="L34" s="477"/>
      <c r="M34" s="477"/>
      <c r="N34" s="477"/>
      <c r="O34" s="477"/>
      <c r="P34" s="323"/>
      <c r="Q34" s="478"/>
      <c r="R34" s="478"/>
      <c r="S34" s="478"/>
      <c r="T34" s="478"/>
      <c r="U34" s="478"/>
      <c r="V34" s="478"/>
      <c r="W34" s="478"/>
      <c r="X34" s="323"/>
      <c r="Y34" s="43"/>
      <c r="Z34" s="43"/>
      <c r="AA34" s="475"/>
      <c r="AB34" s="475"/>
      <c r="AC34" s="475"/>
      <c r="AD34" s="475"/>
      <c r="AE34" s="34"/>
      <c r="AF34" s="25"/>
      <c r="AH34" s="161"/>
      <c r="AI34" s="468" t="str">
        <f>IF(V57&lt;&gt;"","lt. Übernachtungsechng.","pauschal")</f>
        <v>pauschal</v>
      </c>
      <c r="AJ34" s="468"/>
      <c r="AK34" s="468"/>
      <c r="AL34" s="469"/>
      <c r="AM34" s="466"/>
      <c r="AN34" s="467"/>
      <c r="AO34" s="467"/>
      <c r="AP34" s="467"/>
      <c r="AQ34" s="467"/>
      <c r="AR34" s="467"/>
    </row>
    <row r="35" spans="1:45" s="5" customFormat="1" ht="20.100000000000001" customHeight="1" x14ac:dyDescent="0.2">
      <c r="A35" s="23"/>
      <c r="B35" s="470" t="s">
        <v>42</v>
      </c>
      <c r="C35" s="471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472" t="s">
        <v>43</v>
      </c>
      <c r="P35" s="472"/>
      <c r="Q35" s="472"/>
      <c r="R35" s="472"/>
      <c r="S35" s="472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32"/>
      <c r="AE35" s="24"/>
      <c r="AF35" s="25"/>
    </row>
    <row r="36" spans="1:45" ht="13.5" thickBot="1" x14ac:dyDescent="0.25">
      <c r="A36" s="69"/>
      <c r="B36" s="70"/>
      <c r="C36" s="70"/>
      <c r="D36" s="351" t="s">
        <v>44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3"/>
      <c r="P36" s="473"/>
      <c r="Q36" s="473"/>
      <c r="R36" s="473"/>
      <c r="S36" s="473"/>
      <c r="T36" s="351" t="s">
        <v>45</v>
      </c>
      <c r="U36" s="351"/>
      <c r="V36" s="351"/>
      <c r="W36" s="351"/>
      <c r="X36" s="351"/>
      <c r="Y36" s="351"/>
      <c r="Z36" s="351"/>
      <c r="AA36" s="351"/>
      <c r="AB36" s="351"/>
      <c r="AC36" s="351"/>
      <c r="AD36" s="71"/>
      <c r="AE36" s="72"/>
      <c r="AF36" s="15"/>
    </row>
    <row r="37" spans="1:45" s="25" customFormat="1" ht="3.95" customHeight="1" thickBot="1" x14ac:dyDescent="0.25">
      <c r="G37" s="65"/>
      <c r="H37" s="65"/>
      <c r="M37" s="65"/>
    </row>
    <row r="38" spans="1:45" s="5" customFormat="1" ht="5.85" customHeight="1" x14ac:dyDescent="0.2">
      <c r="A38" s="74"/>
      <c r="B38" s="75"/>
      <c r="C38" s="75"/>
      <c r="D38" s="456" t="s">
        <v>94</v>
      </c>
      <c r="E38" s="456"/>
      <c r="F38" s="456"/>
      <c r="G38" s="456"/>
      <c r="H38" s="456"/>
      <c r="I38" s="77"/>
      <c r="J38" s="77"/>
      <c r="K38" s="77"/>
      <c r="L38" s="76"/>
      <c r="M38" s="77"/>
      <c r="N38" s="77"/>
      <c r="O38" s="76"/>
      <c r="P38" s="76"/>
      <c r="Q38" s="76"/>
      <c r="R38" s="458" t="s">
        <v>95</v>
      </c>
      <c r="S38" s="458"/>
      <c r="T38" s="76"/>
      <c r="U38" s="76"/>
      <c r="V38" s="76"/>
      <c r="W38" s="76"/>
      <c r="X38" s="76"/>
      <c r="Y38" s="76"/>
      <c r="Z38" s="76"/>
      <c r="AA38" s="76"/>
      <c r="AB38" s="216"/>
      <c r="AC38" s="460" t="s">
        <v>110</v>
      </c>
      <c r="AD38" s="460"/>
      <c r="AE38" s="78"/>
      <c r="AF38" s="25"/>
    </row>
    <row r="39" spans="1:45" s="332" customFormat="1" ht="20.100000000000001" customHeight="1" x14ac:dyDescent="0.2">
      <c r="A39" s="23"/>
      <c r="B39" s="462" t="s">
        <v>46</v>
      </c>
      <c r="C39" s="463"/>
      <c r="D39" s="457"/>
      <c r="E39" s="457"/>
      <c r="F39" s="457"/>
      <c r="G39" s="457"/>
      <c r="H39" s="457"/>
      <c r="I39" s="464"/>
      <c r="J39" s="464"/>
      <c r="K39" s="464"/>
      <c r="L39" s="464"/>
      <c r="M39" s="464"/>
      <c r="N39" s="464"/>
      <c r="O39" s="464"/>
      <c r="P39" s="464"/>
      <c r="Q39" s="464"/>
      <c r="R39" s="459"/>
      <c r="S39" s="459"/>
      <c r="T39" s="465"/>
      <c r="U39" s="465"/>
      <c r="V39" s="465"/>
      <c r="W39" s="465"/>
      <c r="X39" s="465"/>
      <c r="Y39" s="465"/>
      <c r="Z39" s="465"/>
      <c r="AA39" s="465"/>
      <c r="AB39" s="465"/>
      <c r="AC39" s="461"/>
      <c r="AD39" s="461"/>
      <c r="AE39" s="24"/>
      <c r="AF39" s="25"/>
    </row>
    <row r="40" spans="1:45" s="5" customFormat="1" ht="5.0999999999999996" customHeight="1" x14ac:dyDescent="0.2">
      <c r="A40" s="23"/>
      <c r="B40" s="332"/>
      <c r="C40" s="332"/>
      <c r="D40" s="332"/>
      <c r="E40" s="332"/>
      <c r="F40" s="332"/>
      <c r="G40" s="332"/>
      <c r="H40" s="332"/>
      <c r="I40" s="449"/>
      <c r="J40" s="449"/>
      <c r="K40" s="449"/>
      <c r="L40" s="449"/>
      <c r="M40" s="449"/>
      <c r="N40" s="449"/>
      <c r="O40" s="449"/>
      <c r="P40" s="449"/>
      <c r="Q40" s="449"/>
      <c r="R40" s="332"/>
      <c r="S40" s="332"/>
      <c r="T40" s="449"/>
      <c r="U40" s="449"/>
      <c r="V40" s="449"/>
      <c r="W40" s="449"/>
      <c r="X40" s="449"/>
      <c r="Y40" s="449"/>
      <c r="Z40" s="449"/>
      <c r="AA40" s="449"/>
      <c r="AB40" s="449"/>
      <c r="AC40" s="54"/>
      <c r="AD40" s="332"/>
      <c r="AE40" s="24"/>
      <c r="AF40" s="25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</row>
    <row r="41" spans="1:45" ht="15" customHeight="1" x14ac:dyDescent="0.2">
      <c r="A41" s="79"/>
      <c r="B41" s="223"/>
      <c r="C41" s="223"/>
      <c r="D41" s="14"/>
      <c r="E41" s="14"/>
      <c r="F41" s="14"/>
      <c r="G41" s="322" t="str">
        <f>G24</f>
        <v>von</v>
      </c>
      <c r="I41" s="45"/>
      <c r="J41" s="450" t="str">
        <f>J24</f>
        <v>Dienststelle</v>
      </c>
      <c r="K41" s="451"/>
      <c r="L41" s="452"/>
      <c r="M41" s="45" t="s">
        <v>144</v>
      </c>
      <c r="N41" s="453" t="str">
        <f>N24</f>
        <v>Wohnung</v>
      </c>
      <c r="O41" s="454"/>
      <c r="P41" s="320"/>
      <c r="Q41" s="332"/>
      <c r="R41" s="332"/>
      <c r="S41" s="56" t="str">
        <f>S24</f>
        <v xml:space="preserve">an  </v>
      </c>
      <c r="T41" s="45" t="s">
        <v>144</v>
      </c>
      <c r="U41" s="453" t="str">
        <f>V24</f>
        <v>Dienststelle</v>
      </c>
      <c r="V41" s="454"/>
      <c r="W41" s="454"/>
      <c r="X41" s="324"/>
      <c r="Y41" s="45"/>
      <c r="Z41" s="58"/>
      <c r="AA41" s="455" t="str">
        <f>AA24</f>
        <v>Wohnung</v>
      </c>
      <c r="AB41" s="455"/>
      <c r="AC41" s="455"/>
      <c r="AD41" s="14"/>
      <c r="AE41" s="81"/>
      <c r="AF41" s="15"/>
      <c r="AH41" s="293" t="s">
        <v>130</v>
      </c>
      <c r="AI41" s="293"/>
      <c r="AJ41" s="293"/>
      <c r="AK41" s="293"/>
      <c r="AL41" s="294"/>
      <c r="AM41" s="294"/>
      <c r="AN41" s="312"/>
      <c r="AO41" s="295" t="s">
        <v>123</v>
      </c>
      <c r="AP41" s="296"/>
      <c r="AQ41" s="283"/>
      <c r="AR41" s="283"/>
    </row>
    <row r="42" spans="1:45" ht="9.9499999999999993" customHeight="1" x14ac:dyDescent="0.2">
      <c r="A42" s="79"/>
      <c r="B42" s="223"/>
      <c r="C42" s="223"/>
      <c r="D42" s="14"/>
      <c r="E42" s="14"/>
      <c r="F42" s="14"/>
      <c r="G42" s="14"/>
      <c r="H42" s="14"/>
      <c r="I42" s="219"/>
      <c r="J42" s="219"/>
      <c r="K42" s="219"/>
      <c r="L42" s="219"/>
      <c r="M42" s="219"/>
      <c r="N42" s="219"/>
      <c r="O42" s="219"/>
      <c r="P42" s="219"/>
      <c r="Q42" s="219"/>
      <c r="S42" s="217"/>
      <c r="T42" s="219"/>
      <c r="U42" s="219"/>
      <c r="V42" s="219"/>
      <c r="W42" s="219"/>
      <c r="X42" s="219"/>
      <c r="Y42" s="219"/>
      <c r="Z42" s="219"/>
      <c r="AA42" s="219"/>
      <c r="AB42" s="219"/>
      <c r="AC42" s="217"/>
      <c r="AD42" s="14"/>
      <c r="AE42" s="81"/>
      <c r="AF42" s="15"/>
      <c r="AH42" s="231">
        <f>COUNTIF(AI47:AM47,"&gt;6")</f>
        <v>0</v>
      </c>
      <c r="AI42" s="262" t="s">
        <v>47</v>
      </c>
      <c r="AJ42" s="262" t="s">
        <v>48</v>
      </c>
      <c r="AK42" s="262" t="s">
        <v>49</v>
      </c>
      <c r="AL42" s="262" t="s">
        <v>50</v>
      </c>
      <c r="AM42" s="262" t="s">
        <v>83</v>
      </c>
      <c r="AN42" s="281"/>
      <c r="AO42" s="233"/>
    </row>
    <row r="43" spans="1:45" s="5" customFormat="1" ht="15" customHeight="1" x14ac:dyDescent="0.2">
      <c r="A43" s="23"/>
      <c r="B43" s="445" t="str">
        <f>B22</f>
        <v>Beginn der Dienstreise</v>
      </c>
      <c r="C43" s="445"/>
      <c r="D43" s="445"/>
      <c r="E43" s="445"/>
      <c r="F43" s="335"/>
      <c r="G43" s="441" t="str">
        <f>G22</f>
        <v xml:space="preserve">am </v>
      </c>
      <c r="H43" s="441"/>
      <c r="I43" s="446"/>
      <c r="J43" s="446"/>
      <c r="K43" s="446"/>
      <c r="L43" s="446"/>
      <c r="M43" s="332"/>
      <c r="N43" s="321"/>
      <c r="O43" s="48" t="str">
        <f>O22</f>
        <v xml:space="preserve"> Uhr</v>
      </c>
      <c r="P43" s="48"/>
      <c r="Q43" s="447" t="str">
        <f>Q22</f>
        <v>Ende</v>
      </c>
      <c r="R43" s="447"/>
      <c r="S43" s="327" t="str">
        <f>S22</f>
        <v>am</v>
      </c>
      <c r="T43" s="332"/>
      <c r="U43" s="446"/>
      <c r="V43" s="446"/>
      <c r="W43" s="446"/>
      <c r="X43" s="49"/>
      <c r="Y43" s="50" t="str">
        <f>IF(U43&lt;I43,"!","")</f>
        <v/>
      </c>
      <c r="Z43" s="50"/>
      <c r="AA43" s="448"/>
      <c r="AB43" s="448"/>
      <c r="AC43" s="48" t="str">
        <f>AC22</f>
        <v xml:space="preserve"> Uhr</v>
      </c>
      <c r="AD43" s="332"/>
      <c r="AE43" s="24"/>
      <c r="AF43" s="25"/>
      <c r="AH43" s="231" t="s">
        <v>51</v>
      </c>
      <c r="AI43" s="232" t="str">
        <f>IF($I$43&lt;&gt;"",1,"-")</f>
        <v>-</v>
      </c>
      <c r="AJ43" s="232" t="str">
        <f>IF($U$43&gt;$I$43,1,"-")</f>
        <v>-</v>
      </c>
      <c r="AK43" s="232" t="str">
        <f>IF($U$43&gt;($I$43+1),1,"-")</f>
        <v>-</v>
      </c>
      <c r="AL43" s="232" t="str">
        <f>IF($U$43&gt;($I$43+2),1,"-")</f>
        <v>-</v>
      </c>
      <c r="AM43" s="232" t="str">
        <f>IF($U$43&gt;($I$43+3),1,"-")</f>
        <v>-</v>
      </c>
      <c r="AN43" s="282"/>
      <c r="AO43" s="271" t="str">
        <f>IF(SUM($AI$43:$AM$43)=2,"x","-")</f>
        <v>-</v>
      </c>
      <c r="AP43" s="165"/>
      <c r="AQ43" s="165"/>
      <c r="AR43" s="165"/>
      <c r="AS43" s="165"/>
    </row>
    <row r="44" spans="1:45" s="5" customFormat="1" ht="5.0999999999999996" customHeight="1" x14ac:dyDescent="0.2">
      <c r="A44" s="23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1"/>
      <c r="O44" s="332"/>
      <c r="P44" s="332"/>
      <c r="Q44" s="332"/>
      <c r="R44" s="332"/>
      <c r="S44" s="332"/>
      <c r="T44" s="332"/>
      <c r="U44" s="331"/>
      <c r="V44" s="331"/>
      <c r="W44" s="331"/>
      <c r="X44" s="331"/>
      <c r="Y44" s="25"/>
      <c r="Z44" s="25"/>
      <c r="AA44" s="25"/>
      <c r="AB44" s="331"/>
      <c r="AC44" s="54"/>
      <c r="AD44" s="332"/>
      <c r="AE44" s="24"/>
      <c r="AF44" s="25"/>
      <c r="AH44" s="166"/>
      <c r="AI44" s="166"/>
      <c r="AJ44" s="166"/>
      <c r="AK44" s="166"/>
      <c r="AL44" s="166"/>
      <c r="AM44" s="166"/>
      <c r="AN44" s="282"/>
      <c r="AO44" s="272"/>
      <c r="AP44" s="166"/>
      <c r="AQ44" s="166"/>
      <c r="AR44" s="166"/>
      <c r="AS44" s="166"/>
    </row>
    <row r="45" spans="1:45" s="5" customFormat="1" ht="14.1" hidden="1" customHeight="1" x14ac:dyDescent="0.2">
      <c r="A45" s="23"/>
      <c r="B45" s="332"/>
      <c r="C45" s="332"/>
      <c r="D45" s="332"/>
      <c r="E45" s="332"/>
      <c r="F45" s="332"/>
      <c r="AD45" s="332"/>
      <c r="AE45" s="24"/>
      <c r="AF45" s="25"/>
      <c r="AN45" s="282"/>
      <c r="AO45" s="272"/>
      <c r="AP45" s="165"/>
      <c r="AQ45" s="165"/>
      <c r="AR45" s="165"/>
      <c r="AS45" s="165"/>
    </row>
    <row r="46" spans="1:45" s="5" customFormat="1" ht="5.0999999999999996" hidden="1" customHeight="1" x14ac:dyDescent="0.15">
      <c r="A46" s="23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1"/>
      <c r="O46" s="332"/>
      <c r="P46" s="332"/>
      <c r="Q46" s="332"/>
      <c r="R46" s="332"/>
      <c r="S46" s="332"/>
      <c r="T46" s="332"/>
      <c r="U46" s="331"/>
      <c r="V46" s="331"/>
      <c r="W46" s="331"/>
      <c r="X46" s="331"/>
      <c r="Y46" s="25"/>
      <c r="Z46" s="25"/>
      <c r="AA46" s="25"/>
      <c r="AB46" s="331"/>
      <c r="AC46" s="54"/>
      <c r="AD46" s="332"/>
      <c r="AE46" s="24"/>
      <c r="AF46" s="25"/>
      <c r="AH46" s="167"/>
      <c r="AI46" s="167"/>
      <c r="AJ46" s="167"/>
      <c r="AK46" s="167"/>
      <c r="AL46" s="167"/>
      <c r="AM46" s="167"/>
      <c r="AN46" s="282"/>
      <c r="AO46" s="272"/>
      <c r="AP46" s="167"/>
      <c r="AQ46" s="167"/>
      <c r="AR46" s="167"/>
      <c r="AS46" s="167"/>
    </row>
    <row r="47" spans="1:45" s="5" customFormat="1" ht="15" customHeight="1" x14ac:dyDescent="0.2">
      <c r="A47" s="23"/>
      <c r="B47" s="434" t="str">
        <f>B25</f>
        <v>Beginn des Dienstgeschäftes</v>
      </c>
      <c r="C47" s="434"/>
      <c r="D47" s="434"/>
      <c r="E47" s="434"/>
      <c r="F47" s="329"/>
      <c r="G47" s="441" t="s">
        <v>16</v>
      </c>
      <c r="H47" s="441"/>
      <c r="I47" s="442"/>
      <c r="J47" s="442"/>
      <c r="K47" s="442"/>
      <c r="L47" s="442"/>
      <c r="M47" s="332"/>
      <c r="N47" s="319"/>
      <c r="O47" s="48" t="str">
        <f>O25</f>
        <v>Uhr</v>
      </c>
      <c r="P47" s="48"/>
      <c r="Q47" s="443" t="str">
        <f>Q25</f>
        <v>Ende</v>
      </c>
      <c r="R47" s="443"/>
      <c r="S47" s="327" t="s">
        <v>16</v>
      </c>
      <c r="T47" s="327"/>
      <c r="U47" s="442"/>
      <c r="V47" s="442"/>
      <c r="W47" s="442"/>
      <c r="X47" s="49"/>
      <c r="Y47" s="50"/>
      <c r="Z47" s="59"/>
      <c r="AA47" s="444"/>
      <c r="AB47" s="444"/>
      <c r="AC47" s="48" t="str">
        <f>AC25</f>
        <v xml:space="preserve"> Uhr</v>
      </c>
      <c r="AD47" s="332"/>
      <c r="AE47" s="24"/>
      <c r="AF47" s="25"/>
      <c r="AH47" s="168" t="s">
        <v>52</v>
      </c>
      <c r="AI47" s="148" t="str">
        <f>IF(AI43&lt;&gt;"-",IF(U43=I43,(AA43-N43)*24,24-N43*24),"-")</f>
        <v>-</v>
      </c>
      <c r="AJ47" s="148" t="str">
        <f>IF(AJ43&lt;&gt;"-",IF(AK43=1,24,IF($U43&gt;$I43,0+($AA43)*24,0)),"-")</f>
        <v>-</v>
      </c>
      <c r="AK47" s="148" t="str">
        <f>IF(AK43&lt;&gt;"-",IF(AL43=1,24,IF($U43&gt;$I43,0+($AA43)*24,0)),"-")</f>
        <v>-</v>
      </c>
      <c r="AL47" s="148" t="str">
        <f>IF(AL43&lt;&gt;"-",IF(AM43=1,24,IF($U43&gt;$I43,0+($AA43)*24,0)),"-")</f>
        <v>-</v>
      </c>
      <c r="AM47" s="148" t="str">
        <f>IF(AM43&lt;&gt;"-",IF(AO45=1,24,IF($U43&gt;$I43,0+($AA43)*24,0)),"-")</f>
        <v>-</v>
      </c>
      <c r="AN47" s="282"/>
      <c r="AO47" s="273" t="str">
        <f>IF(SUM($AI$43:$AM$43)=2,SUM($AI$47:$AM$47),"-")</f>
        <v>-</v>
      </c>
      <c r="AP47" s="148"/>
      <c r="AQ47" s="148"/>
      <c r="AR47" s="148"/>
      <c r="AS47" s="148"/>
    </row>
    <row r="48" spans="1:45" ht="5.0999999999999996" customHeight="1" thickBot="1" x14ac:dyDescent="0.25">
      <c r="A48" s="7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82"/>
      <c r="Z48" s="82"/>
      <c r="AA48" s="82"/>
      <c r="AB48" s="71"/>
      <c r="AC48" s="83"/>
      <c r="AD48" s="83"/>
      <c r="AE48" s="81"/>
      <c r="AF48" s="15"/>
      <c r="AH48" s="167"/>
      <c r="AI48" s="167"/>
      <c r="AJ48" s="167"/>
      <c r="AK48" s="167"/>
      <c r="AL48" s="167"/>
      <c r="AM48" s="167"/>
      <c r="AN48" s="281"/>
      <c r="AO48" s="167"/>
      <c r="AP48" s="167"/>
      <c r="AQ48" s="167"/>
      <c r="AR48" s="167"/>
      <c r="AS48" s="167"/>
    </row>
    <row r="49" spans="1:49" ht="20.100000000000001" customHeight="1" x14ac:dyDescent="0.2">
      <c r="A49" s="79"/>
      <c r="B49" s="284" t="s">
        <v>53</v>
      </c>
      <c r="C49" s="3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15"/>
      <c r="AA49" s="15"/>
      <c r="AB49" s="14"/>
      <c r="AC49" s="16"/>
      <c r="AD49" s="16"/>
      <c r="AE49" s="81"/>
      <c r="AF49" s="15"/>
      <c r="AG49" s="175"/>
      <c r="AH49" s="169">
        <f>SUM(AI49:AM49)</f>
        <v>0</v>
      </c>
      <c r="AI49" s="148">
        <f>IF(AI$47="-",0,IF(AI$47=24,$AJ$30,IF(AI$47&gt;8,$AH$30,IF(AI$47&lt;=8,IF(SUM($AI$43:$AM$43)&gt;2,$AH$30,IF($M$57&gt;0,$AH$30,0))))))</f>
        <v>0</v>
      </c>
      <c r="AJ49" s="148">
        <f>IF(AJ$47="-",0,IF(AJ$47=24,$AJ$30,IF(AJ$47&gt;8,$AH$30,IF(AJ$47&lt;=8,IF(SUM($AI$43:$AM$43)&gt;2,$AH$30,IF($M$57&gt;0,$AH$30,0))))))</f>
        <v>0</v>
      </c>
      <c r="AK49" s="148">
        <f>IF(AK$47="-",0,IF(AK$47=24,$AJ$30,IF(AK$47&gt;8,$AH$30,IF(AK$47&lt;=8,IF(SUM($AI$43:$AM$43)&gt;2,$AH$30,0)))))</f>
        <v>0</v>
      </c>
      <c r="AL49" s="148">
        <f>IF(AL$47="-",0,IF(AL$47=24,$AJ$30,IF(AL$47&gt;8,$AH$30,IF(AL$47&lt;=8,IF(SUM($AI$43:$AM$43)&gt;2,$AH$30,0)))))</f>
        <v>0</v>
      </c>
      <c r="AM49" s="148">
        <f>IF(AM$47="-",0,IF(AM$47=24,$AJ$30,IF(AM$47&gt;8,$AH$30,IF(AM$47&lt;=8,IF(SUM($AI$43:$AM$43)&gt;2,$AH$30,0)))))</f>
        <v>0</v>
      </c>
      <c r="AN49" s="281"/>
      <c r="AO49" s="148" t="str">
        <f>IF(SUM($AI$43:$AM$43)=2,IF(COUNTA(G65,G67)=0,IF(AO47&gt;8,$AH$30,0),"-"),"-")</f>
        <v>-</v>
      </c>
      <c r="AP49" s="252"/>
      <c r="AQ49" s="252"/>
      <c r="AR49" s="148"/>
      <c r="AS49" s="148"/>
    </row>
    <row r="50" spans="1:49" s="5" customFormat="1" ht="15" customHeight="1" x14ac:dyDescent="0.2">
      <c r="A50" s="23"/>
      <c r="B50" s="326" t="s">
        <v>54</v>
      </c>
      <c r="C50" s="326"/>
      <c r="D50" s="434" t="s">
        <v>99</v>
      </c>
      <c r="E50" s="435"/>
      <c r="F50" s="435"/>
      <c r="G50" s="435"/>
      <c r="H50" s="435"/>
      <c r="I50" s="435"/>
      <c r="J50" s="435"/>
      <c r="K50" s="435"/>
      <c r="L50" s="435"/>
      <c r="N50" s="436"/>
      <c r="O50" s="438"/>
      <c r="P50" s="438"/>
      <c r="Q50" s="438"/>
      <c r="R50" s="439" t="s">
        <v>80</v>
      </c>
      <c r="S50" s="439"/>
      <c r="T50" s="439"/>
      <c r="U50" s="440" t="str">
        <f>"("&amp;TEXT(AH27,"0,00")&amp;" € pro Fahr-km
bei triftigen Gründen
sonst: "&amp;TEXT(AI27,"0,00")&amp;" €/km)"</f>
        <v>(0,30 € pro Fahr-km
bei triftigen Gründen
sonst: 0,17 €/km)</v>
      </c>
      <c r="V50" s="440"/>
      <c r="W50" s="440"/>
      <c r="X50" s="440"/>
      <c r="Y50" s="440"/>
      <c r="Z50" s="432" t="s">
        <v>56</v>
      </c>
      <c r="AA50" s="432"/>
      <c r="AB50" s="375"/>
      <c r="AC50" s="375"/>
      <c r="AD50" s="202" t="s">
        <v>11</v>
      </c>
      <c r="AE50" s="24"/>
      <c r="AF50" s="25"/>
      <c r="AH50" s="171"/>
      <c r="AI50" s="166"/>
      <c r="AJ50" s="166"/>
      <c r="AK50" s="166"/>
      <c r="AL50" s="166"/>
      <c r="AM50" s="166"/>
      <c r="AN50" s="313"/>
      <c r="AO50" s="314"/>
      <c r="AP50" s="252"/>
      <c r="AQ50" s="252"/>
      <c r="AR50" s="166"/>
      <c r="AS50" s="166"/>
    </row>
    <row r="51" spans="1:49" s="66" customFormat="1" ht="5.0999999999999996" customHeight="1" x14ac:dyDescent="0.2">
      <c r="A51" s="27"/>
      <c r="B51" s="227"/>
      <c r="C51" s="181"/>
      <c r="D51" s="170"/>
      <c r="E51" s="182"/>
      <c r="F51" s="182"/>
      <c r="G51" s="183"/>
      <c r="H51" s="183"/>
      <c r="I51" s="170"/>
      <c r="J51" s="184"/>
      <c r="K51" s="184"/>
      <c r="M51" s="185"/>
      <c r="N51" s="437"/>
      <c r="O51" s="438"/>
      <c r="P51" s="438"/>
      <c r="Q51" s="438"/>
      <c r="R51" s="439"/>
      <c r="S51" s="439"/>
      <c r="T51" s="439"/>
      <c r="U51" s="440"/>
      <c r="V51" s="440"/>
      <c r="W51" s="440"/>
      <c r="X51" s="440"/>
      <c r="Y51" s="440"/>
      <c r="Z51" s="39"/>
      <c r="AA51" s="84"/>
      <c r="AB51" s="87"/>
      <c r="AC51" s="87"/>
      <c r="AD51" s="202"/>
      <c r="AE51" s="34"/>
      <c r="AF51" s="25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9" s="5" customFormat="1" ht="15" customHeight="1" x14ac:dyDescent="0.2">
      <c r="A52" s="23"/>
      <c r="B52" s="135"/>
      <c r="C52" s="88"/>
      <c r="D52" s="431" t="s">
        <v>55</v>
      </c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255"/>
      <c r="P52" s="256"/>
      <c r="Q52" s="256"/>
      <c r="R52" s="256"/>
      <c r="S52" s="186"/>
      <c r="U52" s="440"/>
      <c r="V52" s="440"/>
      <c r="W52" s="440"/>
      <c r="X52" s="440"/>
      <c r="Y52" s="440"/>
      <c r="Z52" s="432" t="s">
        <v>56</v>
      </c>
      <c r="AA52" s="432"/>
      <c r="AB52" s="385" t="str">
        <f>IF(S52&lt;&gt;"",S52*AH52,"")</f>
        <v/>
      </c>
      <c r="AC52" s="385"/>
      <c r="AD52" s="202" t="s">
        <v>11</v>
      </c>
      <c r="AE52" s="24"/>
      <c r="AF52" s="25"/>
      <c r="AH52" s="176">
        <f>IF(COUNTA(I31,P31,Y31,I33,P33,Y33)=0,$AI$27,$AH$27)</f>
        <v>0.17</v>
      </c>
      <c r="AI52" s="297" t="s">
        <v>75</v>
      </c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</row>
    <row r="53" spans="1:49" s="66" customFormat="1" ht="3.95" customHeight="1" x14ac:dyDescent="0.2">
      <c r="A53" s="27"/>
      <c r="B53" s="228"/>
      <c r="C53" s="85"/>
      <c r="E53" s="25"/>
      <c r="F53" s="2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65"/>
      <c r="R53" s="65"/>
      <c r="S53" s="25"/>
      <c r="T53" s="5"/>
      <c r="U53" s="178"/>
      <c r="V53" s="178"/>
      <c r="W53" s="178"/>
      <c r="X53" s="178"/>
      <c r="Y53" s="178"/>
      <c r="Z53" s="198"/>
      <c r="AA53" s="84"/>
      <c r="AB53" s="87"/>
      <c r="AC53" s="87"/>
      <c r="AD53" s="202"/>
      <c r="AE53" s="34"/>
      <c r="AF53" s="25"/>
      <c r="AH53" s="170"/>
      <c r="AI53" s="433" t="str">
        <f>IF(COUNTA(I31,P31,Y31,I33,P33,Y33)=0,"(weil kein triftiger Grund angegeben)","")</f>
        <v>(weil kein triftiger Grund angegeben)</v>
      </c>
      <c r="AJ53" s="433"/>
      <c r="AK53" s="433"/>
      <c r="AL53" s="433"/>
      <c r="AM53" s="433"/>
      <c r="AN53" s="170"/>
      <c r="AO53" s="170"/>
      <c r="AP53" s="170"/>
      <c r="AQ53" s="170"/>
      <c r="AR53" s="170"/>
      <c r="AS53" s="170"/>
    </row>
    <row r="54" spans="1:49" s="66" customFormat="1" ht="3.95" customHeight="1" x14ac:dyDescent="0.2">
      <c r="A54" s="27"/>
      <c r="B54" s="229"/>
      <c r="C54" s="85"/>
      <c r="E54" s="25"/>
      <c r="F54" s="25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65"/>
      <c r="R54" s="65"/>
      <c r="S54" s="25"/>
      <c r="T54" s="193"/>
      <c r="U54" s="197"/>
      <c r="V54" s="197"/>
      <c r="W54" s="197"/>
      <c r="X54" s="197"/>
      <c r="Y54" s="197"/>
      <c r="Z54" s="199"/>
      <c r="AA54" s="91"/>
      <c r="AB54" s="302"/>
      <c r="AC54" s="302"/>
      <c r="AD54" s="202"/>
      <c r="AE54" s="34"/>
      <c r="AF54" s="25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</row>
    <row r="55" spans="1:49" s="5" customFormat="1" ht="15" customHeight="1" x14ac:dyDescent="0.2">
      <c r="A55" s="23"/>
      <c r="B55" s="135"/>
      <c r="C55" s="88"/>
      <c r="D55" s="420" t="s">
        <v>82</v>
      </c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332"/>
      <c r="P55" s="53"/>
      <c r="Q55" s="92"/>
      <c r="R55" s="53"/>
      <c r="T55" s="180"/>
      <c r="U55" s="200" t="s">
        <v>107</v>
      </c>
      <c r="V55" s="195"/>
      <c r="W55" s="195"/>
      <c r="X55" s="195"/>
      <c r="Y55" s="195"/>
      <c r="Z55" s="421" t="s">
        <v>56</v>
      </c>
      <c r="AA55" s="421"/>
      <c r="AB55" s="375"/>
      <c r="AC55" s="375"/>
      <c r="AD55" s="202" t="s">
        <v>11</v>
      </c>
      <c r="AE55" s="24"/>
      <c r="AF55" s="25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</row>
    <row r="56" spans="1:49" s="66" customFormat="1" ht="3.95" customHeight="1" x14ac:dyDescent="0.2">
      <c r="A56" s="27"/>
      <c r="B56" s="229"/>
      <c r="C56" s="85"/>
      <c r="E56" s="25"/>
      <c r="F56" s="25"/>
      <c r="G56" s="86"/>
      <c r="H56" s="86"/>
      <c r="I56" s="86"/>
      <c r="J56" s="86"/>
      <c r="K56" s="86"/>
      <c r="L56" s="86"/>
      <c r="M56" s="86"/>
      <c r="N56" s="86"/>
      <c r="O56" s="149"/>
      <c r="P56" s="53"/>
      <c r="Q56" s="92"/>
      <c r="R56" s="194"/>
      <c r="S56" s="194"/>
      <c r="T56" s="194"/>
      <c r="U56" s="195"/>
      <c r="V56" s="195"/>
      <c r="W56" s="195"/>
      <c r="X56" s="195"/>
      <c r="Y56" s="195"/>
      <c r="Z56" s="195"/>
      <c r="AA56" s="187"/>
      <c r="AB56" s="87"/>
      <c r="AC56" s="87"/>
      <c r="AD56" s="202"/>
      <c r="AE56" s="34"/>
      <c r="AF56" s="25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</row>
    <row r="57" spans="1:49" s="5" customFormat="1" ht="15" customHeight="1" x14ac:dyDescent="0.2">
      <c r="A57" s="23"/>
      <c r="B57" s="326" t="s">
        <v>57</v>
      </c>
      <c r="C57" s="135"/>
      <c r="D57" s="420" t="s">
        <v>58</v>
      </c>
      <c r="E57" s="420"/>
      <c r="F57" s="420"/>
      <c r="G57" s="420"/>
      <c r="H57" s="420"/>
      <c r="I57" s="420"/>
      <c r="J57" s="420"/>
      <c r="K57" s="420"/>
      <c r="L57" s="420"/>
      <c r="M57" s="422"/>
      <c r="N57" s="423"/>
      <c r="O57" s="424" t="s">
        <v>84</v>
      </c>
      <c r="P57" s="425"/>
      <c r="Q57" s="426"/>
      <c r="R57" s="90"/>
      <c r="S57" s="427" t="s">
        <v>141</v>
      </c>
      <c r="T57" s="428"/>
      <c r="U57" s="429"/>
      <c r="V57" s="422"/>
      <c r="W57" s="423"/>
      <c r="X57" s="196"/>
      <c r="Y57" s="196"/>
      <c r="Z57" s="430" t="s">
        <v>56</v>
      </c>
      <c r="AA57" s="430"/>
      <c r="AB57" s="385" t="str">
        <f>IF(M57&lt;&gt;"",M57-(R57*IF(V57&lt;&gt;"",V57,)),"")</f>
        <v/>
      </c>
      <c r="AC57" s="385"/>
      <c r="AD57" s="202" t="s">
        <v>11</v>
      </c>
      <c r="AE57" s="24"/>
      <c r="AF57" s="25"/>
      <c r="AH57" s="176">
        <f>R57*V57</f>
        <v>0</v>
      </c>
      <c r="AI57" s="191" t="str">
        <f>IF(R57&gt;0,IF(V57&gt;0,"Minderung Übernachtungsrechnung","Kürzung Tagegeld"),"")</f>
        <v/>
      </c>
      <c r="AJ57" s="172"/>
      <c r="AK57" s="172"/>
      <c r="AL57" s="172"/>
      <c r="AM57" s="172"/>
      <c r="AN57" s="172"/>
      <c r="AO57" s="172"/>
      <c r="AP57" s="149"/>
      <c r="AQ57" s="149"/>
      <c r="AR57" s="149"/>
      <c r="AS57" s="149"/>
      <c r="AT57" s="149"/>
      <c r="AU57" s="149"/>
      <c r="AV57" s="149"/>
      <c r="AW57" s="149"/>
    </row>
    <row r="58" spans="1:49" s="14" customFormat="1" ht="15" customHeight="1" x14ac:dyDescent="0.2">
      <c r="A58" s="79"/>
      <c r="B58" s="230"/>
      <c r="C58" s="98"/>
      <c r="D58" s="412" t="s">
        <v>137</v>
      </c>
      <c r="E58" s="412"/>
      <c r="F58" s="412"/>
      <c r="G58" s="412"/>
      <c r="H58" s="412"/>
      <c r="I58" s="412"/>
      <c r="J58" s="412"/>
      <c r="K58" s="412"/>
      <c r="L58" s="412"/>
      <c r="O58" s="208"/>
      <c r="P58" s="208"/>
      <c r="Q58" s="208"/>
      <c r="R58" s="413" t="s">
        <v>101</v>
      </c>
      <c r="S58" s="413"/>
      <c r="T58" s="413"/>
      <c r="U58" s="413"/>
      <c r="V58" s="413"/>
      <c r="W58" s="413"/>
      <c r="X58" s="208"/>
      <c r="Y58" s="208"/>
      <c r="Z58" s="196"/>
      <c r="AA58" s="187"/>
      <c r="AB58" s="151"/>
      <c r="AC58" s="151"/>
      <c r="AD58" s="203"/>
      <c r="AE58" s="81"/>
      <c r="AF58" s="15"/>
      <c r="AH58" s="173"/>
      <c r="AI58" s="173"/>
      <c r="AJ58" s="173"/>
      <c r="AK58" s="173"/>
      <c r="AL58" s="173"/>
      <c r="AM58" s="173"/>
      <c r="AN58" s="173"/>
      <c r="AO58" s="173"/>
      <c r="AP58" s="149"/>
      <c r="AQ58" s="149"/>
      <c r="AR58" s="149"/>
      <c r="AS58" s="149"/>
      <c r="AT58" s="149"/>
      <c r="AU58" s="149"/>
      <c r="AV58" s="149"/>
      <c r="AW58" s="149"/>
    </row>
    <row r="59" spans="1:49" s="66" customFormat="1" ht="3.95" customHeight="1" x14ac:dyDescent="0.2">
      <c r="A59" s="27"/>
      <c r="B59" s="229"/>
      <c r="C59" s="85"/>
      <c r="E59" s="25"/>
      <c r="F59" s="25"/>
      <c r="G59" s="86"/>
      <c r="H59" s="86"/>
      <c r="I59" s="86"/>
      <c r="J59" s="86"/>
      <c r="K59" s="86"/>
      <c r="L59" s="208"/>
      <c r="M59" s="86"/>
      <c r="N59" s="86"/>
      <c r="O59" s="149"/>
      <c r="P59" s="53"/>
      <c r="Q59" s="92"/>
      <c r="R59" s="194"/>
      <c r="S59" s="194"/>
      <c r="T59" s="194"/>
      <c r="U59" s="195"/>
      <c r="V59" s="195"/>
      <c r="W59" s="195"/>
      <c r="X59" s="195"/>
      <c r="Y59" s="195"/>
      <c r="Z59" s="195"/>
      <c r="AA59" s="187"/>
      <c r="AB59" s="302"/>
      <c r="AC59" s="302"/>
      <c r="AD59" s="202"/>
      <c r="AE59" s="34"/>
      <c r="AF59" s="25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</row>
    <row r="60" spans="1:49" s="14" customFormat="1" ht="15" customHeight="1" x14ac:dyDescent="0.2">
      <c r="A60" s="79"/>
      <c r="B60" s="299" t="s">
        <v>136</v>
      </c>
      <c r="C60" s="98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08"/>
      <c r="P60" s="299" t="s">
        <v>133</v>
      </c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187"/>
      <c r="AB60" s="151"/>
      <c r="AC60" s="151"/>
      <c r="AD60" s="203"/>
      <c r="AE60" s="81"/>
      <c r="AF60" s="15"/>
      <c r="AH60" s="173"/>
      <c r="AI60" s="173"/>
      <c r="AJ60" s="173"/>
      <c r="AK60" s="173"/>
      <c r="AL60" s="173"/>
      <c r="AM60" s="173"/>
      <c r="AN60" s="173"/>
      <c r="AO60" s="173"/>
      <c r="AP60" s="149"/>
      <c r="AQ60" s="149"/>
      <c r="AR60" s="149"/>
      <c r="AS60" s="149"/>
      <c r="AT60" s="149"/>
      <c r="AU60" s="149"/>
      <c r="AV60" s="149"/>
      <c r="AW60" s="149"/>
    </row>
    <row r="61" spans="1:49" s="5" customFormat="1" ht="15" customHeight="1" x14ac:dyDescent="0.2">
      <c r="A61" s="23"/>
      <c r="B61" s="414" t="s">
        <v>132</v>
      </c>
      <c r="C61" s="415"/>
      <c r="D61" s="415"/>
      <c r="E61" s="415"/>
      <c r="F61" s="415"/>
      <c r="G61" s="415"/>
      <c r="H61" s="416"/>
      <c r="I61" s="417" t="s">
        <v>134</v>
      </c>
      <c r="J61" s="417"/>
      <c r="K61" s="417"/>
      <c r="L61" s="417"/>
      <c r="M61" s="417"/>
      <c r="N61" s="417"/>
      <c r="O61" s="417"/>
      <c r="P61" s="418" t="s">
        <v>135</v>
      </c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157"/>
      <c r="AB61" s="157"/>
      <c r="AC61" s="157"/>
      <c r="AD61" s="157"/>
      <c r="AE61" s="24"/>
      <c r="AF61" s="25"/>
      <c r="AI61" s="419" t="s">
        <v>88</v>
      </c>
      <c r="AJ61" s="419"/>
      <c r="AK61" s="419"/>
      <c r="AL61" s="303"/>
      <c r="AM61" s="303"/>
      <c r="AN61" s="166"/>
      <c r="AO61" s="166"/>
      <c r="AP61" s="301"/>
      <c r="AQ61" s="301"/>
      <c r="AR61" s="301"/>
      <c r="AS61" s="301"/>
      <c r="AT61" s="301"/>
      <c r="AU61" s="301"/>
      <c r="AV61" s="301"/>
      <c r="AW61" s="301"/>
    </row>
    <row r="62" spans="1:49" s="89" customFormat="1" ht="15" customHeight="1" x14ac:dyDescent="0.2">
      <c r="A62" s="403" t="s">
        <v>122</v>
      </c>
      <c r="B62" s="404"/>
      <c r="C62" s="286" t="s">
        <v>127</v>
      </c>
      <c r="D62" s="287" t="s">
        <v>125</v>
      </c>
      <c r="E62" s="288" t="s">
        <v>117</v>
      </c>
      <c r="F62" s="405" t="s">
        <v>74</v>
      </c>
      <c r="G62" s="405"/>
      <c r="H62" s="406"/>
      <c r="I62" s="407" t="s">
        <v>121</v>
      </c>
      <c r="J62" s="407"/>
      <c r="K62" s="407"/>
      <c r="L62" s="407"/>
      <c r="M62" s="407"/>
      <c r="N62" s="407"/>
      <c r="O62" s="407"/>
      <c r="P62" s="408" t="s">
        <v>128</v>
      </c>
      <c r="Q62" s="409"/>
      <c r="R62" s="153"/>
      <c r="S62" s="318" t="s">
        <v>77</v>
      </c>
      <c r="T62" s="153"/>
      <c r="U62" s="408" t="s">
        <v>59</v>
      </c>
      <c r="V62" s="408"/>
      <c r="W62" s="410" t="s">
        <v>60</v>
      </c>
      <c r="X62" s="410"/>
      <c r="Y62" s="410"/>
      <c r="Z62" s="155"/>
      <c r="AA62" s="248"/>
      <c r="AB62" s="249"/>
      <c r="AC62" s="95"/>
      <c r="AD62" s="202"/>
      <c r="AE62" s="96"/>
      <c r="AF62" s="73"/>
      <c r="AH62" s="395" t="s">
        <v>97</v>
      </c>
      <c r="AI62" s="159" t="s">
        <v>37</v>
      </c>
      <c r="AJ62" s="159" t="s">
        <v>38</v>
      </c>
      <c r="AK62" s="159" t="s">
        <v>73</v>
      </c>
      <c r="AL62" s="396" t="str">
        <f>"von
"&amp;TEXT($AJ$30,"#,00")</f>
        <v>von
28,00</v>
      </c>
      <c r="AM62" s="396" t="s">
        <v>96</v>
      </c>
      <c r="AN62" s="306"/>
      <c r="AO62" s="306"/>
      <c r="AP62" s="306"/>
      <c r="AQ62" s="166"/>
      <c r="AR62" s="166"/>
      <c r="AS62" s="166"/>
    </row>
    <row r="63" spans="1:49" s="100" customFormat="1" ht="11.25" customHeight="1" x14ac:dyDescent="0.2">
      <c r="A63" s="99"/>
      <c r="B63" s="289"/>
      <c r="C63" s="154"/>
      <c r="D63" s="349">
        <f>AH30</f>
        <v>14</v>
      </c>
      <c r="E63" s="349">
        <f>AJ30</f>
        <v>28</v>
      </c>
      <c r="F63" s="397" t="s">
        <v>126</v>
      </c>
      <c r="G63" s="397"/>
      <c r="H63" s="398"/>
      <c r="I63" s="154"/>
      <c r="J63" s="399" t="s">
        <v>124</v>
      </c>
      <c r="K63" s="399"/>
      <c r="L63" s="399"/>
      <c r="M63" s="400" t="s">
        <v>120</v>
      </c>
      <c r="N63" s="400"/>
      <c r="O63" s="400"/>
      <c r="P63" s="401">
        <f>$AJ$30*20%*-1</f>
        <v>-5.6000000000000005</v>
      </c>
      <c r="Q63" s="402"/>
      <c r="R63" s="158"/>
      <c r="S63" s="347">
        <f>$AJ$30*40%*-1</f>
        <v>-11.200000000000001</v>
      </c>
      <c r="T63" s="257"/>
      <c r="U63" s="401">
        <f>$AJ$30*40%*-1</f>
        <v>-11.200000000000001</v>
      </c>
      <c r="V63" s="401"/>
      <c r="W63" s="411"/>
      <c r="X63" s="411"/>
      <c r="Y63" s="411"/>
      <c r="Z63" s="154"/>
      <c r="AA63" s="154"/>
      <c r="AB63" s="101"/>
      <c r="AC63" s="102"/>
      <c r="AD63" s="204"/>
      <c r="AE63" s="103"/>
      <c r="AF63" s="104"/>
      <c r="AG63" s="89"/>
      <c r="AH63" s="395"/>
      <c r="AI63" s="160">
        <v>0.2</v>
      </c>
      <c r="AJ63" s="160">
        <v>0.4</v>
      </c>
      <c r="AK63" s="160">
        <v>0.4</v>
      </c>
      <c r="AL63" s="396"/>
      <c r="AM63" s="396"/>
      <c r="AN63" s="307" t="s">
        <v>140</v>
      </c>
      <c r="AO63" s="307" t="s">
        <v>139</v>
      </c>
      <c r="AP63" s="307" t="s">
        <v>138</v>
      </c>
      <c r="AQ63" s="174"/>
      <c r="AR63" s="174"/>
      <c r="AS63" s="174"/>
    </row>
    <row r="64" spans="1:49" s="100" customFormat="1" ht="3.95" customHeight="1" x14ac:dyDescent="0.2">
      <c r="A64" s="99"/>
      <c r="B64" s="289"/>
      <c r="C64" s="349"/>
      <c r="D64" s="349"/>
      <c r="E64" s="349"/>
      <c r="F64" s="349"/>
      <c r="G64" s="275"/>
      <c r="H64" s="290"/>
      <c r="I64" s="154"/>
      <c r="J64" s="349"/>
      <c r="K64" s="349"/>
      <c r="L64" s="349"/>
      <c r="M64" s="350"/>
      <c r="N64" s="350"/>
      <c r="O64" s="350"/>
      <c r="P64" s="347"/>
      <c r="Q64" s="348"/>
      <c r="R64" s="158"/>
      <c r="S64" s="347"/>
      <c r="T64" s="257"/>
      <c r="U64" s="347"/>
      <c r="V64" s="347"/>
      <c r="W64" s="346"/>
      <c r="X64" s="346"/>
      <c r="Y64" s="346"/>
      <c r="Z64" s="154"/>
      <c r="AA64" s="154"/>
      <c r="AB64" s="101"/>
      <c r="AC64" s="102"/>
      <c r="AD64" s="204"/>
      <c r="AE64" s="103"/>
      <c r="AF64" s="104"/>
      <c r="AG64" s="89"/>
      <c r="AH64" s="317"/>
      <c r="AI64" s="160"/>
      <c r="AJ64" s="160"/>
      <c r="AK64" s="160"/>
      <c r="AL64" s="344"/>
      <c r="AM64" s="344"/>
      <c r="AN64" s="307"/>
      <c r="AO64" s="307"/>
      <c r="AP64" s="307"/>
      <c r="AQ64" s="174"/>
      <c r="AR64" s="174"/>
      <c r="AS64" s="174"/>
    </row>
    <row r="65" spans="1:45" s="89" customFormat="1" ht="15" customHeight="1" x14ac:dyDescent="0.2">
      <c r="A65" s="93"/>
      <c r="B65" s="94" t="s">
        <v>47</v>
      </c>
      <c r="C65" s="105" t="str">
        <f>IF(AI47&lt;&gt;0,IF($AI$47&lt;=8,"ü",""),"")</f>
        <v/>
      </c>
      <c r="D65" s="105" t="str">
        <f>IF(AI$47&lt;24,IF(AI$47&gt;8,"ü",""),"")</f>
        <v/>
      </c>
      <c r="E65" s="105" t="str">
        <f>IF($AI$47=24,"ü","")</f>
        <v/>
      </c>
      <c r="F65" s="263"/>
      <c r="G65" s="90"/>
      <c r="H65" s="291"/>
      <c r="I65" s="94"/>
      <c r="J65" s="94"/>
      <c r="K65" s="298" t="str">
        <f>IF(SUM($AI$43:$AM$43)=2,IF($AI$47&lt;24,IF($AI$47&lt;=8,$AI$47,IF($AO$47&gt;8,AI$47,"")),""),"")</f>
        <v/>
      </c>
      <c r="L65" s="277"/>
      <c r="M65" s="394" t="str">
        <f>IF(COUNTA($G$65,$G$67)=0,IF($AO$47&gt;8,IF(MAX($K$65,$K$67)=$K$65,$AH$30,""),""),"")</f>
        <v/>
      </c>
      <c r="N65" s="394"/>
      <c r="O65" s="36" t="s">
        <v>11</v>
      </c>
      <c r="P65" s="386"/>
      <c r="Q65" s="387"/>
      <c r="R65" s="106"/>
      <c r="S65" s="215"/>
      <c r="T65" s="106"/>
      <c r="U65" s="386"/>
      <c r="V65" s="388"/>
      <c r="W65" s="389" t="str">
        <f>IF(AH65&lt;&gt;"",IF(COUNTA(P65:U65)&gt;0,IF(AL65&lt;AH65,AL65*-1,AH65*-1),""),"")</f>
        <v/>
      </c>
      <c r="X65" s="389"/>
      <c r="Y65" s="389"/>
      <c r="Z65" s="391" t="s">
        <v>56</v>
      </c>
      <c r="AA65" s="391"/>
      <c r="AB65" s="385" t="str">
        <f>IF(AH65&gt;0,AH65-IF(AL65&gt;AH65,AH65,AL65),"")</f>
        <v/>
      </c>
      <c r="AC65" s="385"/>
      <c r="AD65" s="202" t="s">
        <v>11</v>
      </c>
      <c r="AE65" s="96"/>
      <c r="AF65" s="73"/>
      <c r="AG65" s="240"/>
      <c r="AH65" s="177">
        <f>IF(SUM($AI$43:$AI$43)=1,$AN65,IF(SUM($AI$43:$AM$43)=2,$AO65,$AP65))</f>
        <v>0</v>
      </c>
      <c r="AI65" s="148" t="str">
        <f>IF($P65&lt;&gt;"",IF(($AJ$30*AI$63)&lt;-$AH$32,-$AH$32,$AJ$30*AI$63),"-")</f>
        <v>-</v>
      </c>
      <c r="AJ65" s="148" t="str">
        <f>IF($S65&lt;&gt;"",IF(($AJ$30*AJ$63)&lt;-$AI$32,-$AI$32,$AJ$30*AJ$63),"-")</f>
        <v>-</v>
      </c>
      <c r="AK65" s="148" t="str">
        <f>IF($U65&lt;&gt;"",IF(($AJ$30*AK$63)&lt;-$AJ$32,-$AJ$32,$AJ$30*AK$63),"-")</f>
        <v>-</v>
      </c>
      <c r="AL65" s="177">
        <f>IF(SUM(AI65:AK65)&gt;0,SUM(AI65:AK65),0)</f>
        <v>0</v>
      </c>
      <c r="AM65" s="176">
        <f>IF(AH65&lt;&gt;"-",AH65-IF(AL65&lt;&gt;"",AL65,0),"")</f>
        <v>0</v>
      </c>
      <c r="AN65" s="308">
        <f>IF(SUM($AI$43:$AI$43)=1,AI49,0)</f>
        <v>0</v>
      </c>
      <c r="AO65" s="308">
        <f>IF(SUM($AI$43:$AM$43)=2,IF(M65&lt;&gt;"",M65,0)+IF(COUNTA($G$65,$G$67)&gt;0,IF($AO$47&gt;8,12,0),0),0)</f>
        <v>0</v>
      </c>
      <c r="AP65" s="309">
        <f>IF(SUM($AI$43:$AM$43)&gt;2,$AI$49,0)</f>
        <v>0</v>
      </c>
      <c r="AQ65" s="166"/>
      <c r="AR65" s="166"/>
      <c r="AS65" s="166"/>
    </row>
    <row r="66" spans="1:45" s="89" customFormat="1" ht="2.1" customHeight="1" x14ac:dyDescent="0.2">
      <c r="A66" s="93"/>
      <c r="B66" s="94"/>
      <c r="C66" s="205"/>
      <c r="D66" s="343"/>
      <c r="E66" s="343"/>
      <c r="F66" s="343"/>
      <c r="G66" s="94"/>
      <c r="H66" s="292"/>
      <c r="I66" s="274"/>
      <c r="J66" s="274"/>
      <c r="K66" s="278"/>
      <c r="L66" s="276"/>
      <c r="M66" s="222"/>
      <c r="N66" s="277"/>
      <c r="O66" s="36"/>
      <c r="P66" s="343"/>
      <c r="R66" s="107"/>
      <c r="S66" s="343"/>
      <c r="T66" s="107"/>
      <c r="U66" s="343"/>
      <c r="V66" s="65"/>
      <c r="W66" s="108"/>
      <c r="X66" s="108"/>
      <c r="Z66" s="332"/>
      <c r="AA66" s="332"/>
      <c r="AB66" s="109"/>
      <c r="AC66" s="95"/>
      <c r="AD66" s="202"/>
      <c r="AE66" s="96"/>
      <c r="AF66" s="73"/>
      <c r="AG66" s="241"/>
      <c r="AH66" s="177"/>
      <c r="AI66" s="242"/>
      <c r="AJ66" s="170"/>
      <c r="AK66" s="170"/>
      <c r="AL66" s="170"/>
      <c r="AM66" s="243"/>
      <c r="AN66" s="308"/>
      <c r="AO66" s="308"/>
      <c r="AP66" s="309"/>
      <c r="AQ66" s="166"/>
      <c r="AR66" s="166"/>
      <c r="AS66" s="166"/>
    </row>
    <row r="67" spans="1:45" s="89" customFormat="1" ht="15" customHeight="1" x14ac:dyDescent="0.2">
      <c r="A67" s="93"/>
      <c r="B67" s="94" t="s">
        <v>48</v>
      </c>
      <c r="C67" s="105" t="str">
        <f>IF($AJ$47&lt;=8,"ü","")</f>
        <v/>
      </c>
      <c r="D67" s="105" t="str">
        <f>IF(AJ$47&lt;24,IF(AJ$47&gt;8,"ü",""),"")</f>
        <v/>
      </c>
      <c r="E67" s="105" t="str">
        <f>IF($AJ$47=24,"ü","")</f>
        <v/>
      </c>
      <c r="F67" s="263"/>
      <c r="G67" s="90"/>
      <c r="H67" s="291"/>
      <c r="I67" s="94"/>
      <c r="J67" s="94"/>
      <c r="K67" s="298" t="str">
        <f>IF(SUM($AI$43:$AM$43)=2,IF($AI$47&lt;24,IF($AI$47&lt;=8,$AJ$47,IF($AO$47&gt;8,AJ$47,"")),""),"")</f>
        <v/>
      </c>
      <c r="L67" s="277"/>
      <c r="M67" s="394" t="str">
        <f>IF(COUNTA($G$65,$G$67)=0,IF($M$57=0,IF($AO$47&gt;8,IF(MAX($K$65,$K$67)=$K$67,$AH$30,""),""),""),"")</f>
        <v/>
      </c>
      <c r="N67" s="394"/>
      <c r="O67" s="36" t="s">
        <v>11</v>
      </c>
      <c r="P67" s="386"/>
      <c r="Q67" s="387"/>
      <c r="R67" s="106"/>
      <c r="S67" s="215"/>
      <c r="T67" s="106"/>
      <c r="U67" s="386"/>
      <c r="V67" s="388"/>
      <c r="W67" s="389" t="str">
        <f>IF(AH67&lt;&gt;"",IF(COUNTA(P67:U67)&gt;0,IF(AL67&lt;AH67,AL67*-1,AH67*-1),""),"")</f>
        <v/>
      </c>
      <c r="X67" s="389"/>
      <c r="Y67" s="389"/>
      <c r="Z67" s="391" t="s">
        <v>56</v>
      </c>
      <c r="AA67" s="391"/>
      <c r="AB67" s="385" t="str">
        <f>IF(AH67&gt;0,AH67-IF(AL67&gt;AH67,AH67,AL67),"")</f>
        <v/>
      </c>
      <c r="AC67" s="385"/>
      <c r="AD67" s="202" t="s">
        <v>11</v>
      </c>
      <c r="AE67" s="96"/>
      <c r="AF67" s="73"/>
      <c r="AG67" s="240"/>
      <c r="AH67" s="177">
        <f>IF(SUM($AI$43:$AM$43)=1,$AN67,IF(SUM($AI$43:$AM$43)=2,$AO67,$AP67))</f>
        <v>0</v>
      </c>
      <c r="AI67" s="148" t="str">
        <f>IF($P67&lt;&gt;"",IF(($AJ$30*AI$63)&lt;-$AH$32,-$AH$32,$AJ$30*AI$63),"-")</f>
        <v>-</v>
      </c>
      <c r="AJ67" s="148" t="str">
        <f>IF($S67&lt;&gt;"",IF(($AJ$30*AJ$63)&lt;-$AI$32,-$AI$32,$AJ$30*AJ$63),"-")</f>
        <v>-</v>
      </c>
      <c r="AK67" s="148" t="str">
        <f>IF($U67&lt;&gt;"",IF(($AJ$30*AK$63)&lt;-$AJ$32,-$AJ$32,$AJ$30*AK$63),"-")</f>
        <v>-</v>
      </c>
      <c r="AL67" s="177">
        <f>IF(SUM(AI67:AK67)&gt;0,SUM(AI67:AK67),0)</f>
        <v>0</v>
      </c>
      <c r="AM67" s="176">
        <f>IF(AH67&lt;&gt;"-",AH67-IF(AL67&lt;&gt;"",AL67,0),"")</f>
        <v>0</v>
      </c>
      <c r="AN67" s="308"/>
      <c r="AO67" s="308">
        <f>IF(SUM($AI$43:$AM$43)=2,IF(M67&lt;&gt;"",M67,0)+IF(COUNTA($G$65,$G$67)&gt;0,IF($AO$47&gt;8,$AH$30,0),0),0)</f>
        <v>0</v>
      </c>
      <c r="AP67" s="309">
        <f>IF(SUM($AI$43:$AM$43)&gt;2,$AJ$49,0)</f>
        <v>0</v>
      </c>
      <c r="AQ67" s="166"/>
      <c r="AR67" s="166"/>
      <c r="AS67" s="166"/>
    </row>
    <row r="68" spans="1:45" s="89" customFormat="1" ht="2.1" customHeight="1" x14ac:dyDescent="0.2">
      <c r="A68" s="93"/>
      <c r="B68" s="94"/>
      <c r="C68" s="205"/>
      <c r="D68" s="343"/>
      <c r="E68" s="343"/>
      <c r="F68" s="343"/>
      <c r="G68" s="94"/>
      <c r="H68" s="291"/>
      <c r="I68" s="343"/>
      <c r="J68" s="94"/>
      <c r="K68" s="343"/>
      <c r="L68" s="73"/>
      <c r="M68" s="94"/>
      <c r="N68" s="94"/>
      <c r="O68" s="157"/>
      <c r="P68" s="343"/>
      <c r="R68" s="107"/>
      <c r="S68" s="343"/>
      <c r="T68" s="107"/>
      <c r="U68" s="343"/>
      <c r="V68" s="65"/>
      <c r="W68" s="108"/>
      <c r="X68" s="108"/>
      <c r="Z68" s="332"/>
      <c r="AA68" s="332"/>
      <c r="AB68" s="109"/>
      <c r="AC68" s="95"/>
      <c r="AD68" s="202"/>
      <c r="AE68" s="96"/>
      <c r="AF68" s="73"/>
      <c r="AG68" s="240"/>
      <c r="AH68" s="170"/>
      <c r="AI68" s="242"/>
      <c r="AJ68" s="170"/>
      <c r="AK68" s="170"/>
      <c r="AL68" s="170"/>
      <c r="AM68" s="243"/>
      <c r="AN68" s="310"/>
      <c r="AO68" s="310"/>
      <c r="AP68" s="311"/>
      <c r="AQ68" s="166"/>
      <c r="AR68" s="166"/>
      <c r="AS68" s="166"/>
    </row>
    <row r="69" spans="1:45" s="89" customFormat="1" ht="15" customHeight="1" x14ac:dyDescent="0.2">
      <c r="A69" s="93"/>
      <c r="B69" s="89" t="s">
        <v>49</v>
      </c>
      <c r="C69" s="105" t="str">
        <f>IF($AK$47&lt;=8,"ü","")</f>
        <v/>
      </c>
      <c r="D69" s="105" t="str">
        <f>IF(AK$47&lt;24,IF(AK$47&gt;8,"ü",""),"")</f>
        <v/>
      </c>
      <c r="E69" s="105" t="str">
        <f>IF($AK$47=24,"ü","")</f>
        <v/>
      </c>
      <c r="F69" s="263"/>
      <c r="G69" s="90"/>
      <c r="H69" s="263"/>
      <c r="I69" s="392" t="s">
        <v>131</v>
      </c>
      <c r="J69" s="393"/>
      <c r="K69" s="393"/>
      <c r="L69" s="393"/>
      <c r="M69" s="393"/>
      <c r="N69" s="393"/>
      <c r="O69" s="393"/>
      <c r="P69" s="386"/>
      <c r="Q69" s="387"/>
      <c r="R69" s="106"/>
      <c r="S69" s="215"/>
      <c r="T69" s="106"/>
      <c r="U69" s="386"/>
      <c r="V69" s="388"/>
      <c r="W69" s="389" t="str">
        <f>IF(AH69&lt;&gt;"",IF(COUNTA(P69:U69)&gt;0,IF(AL69&gt;AH69,AH69*-1,AL69*-1),""),"")</f>
        <v/>
      </c>
      <c r="X69" s="389"/>
      <c r="Y69" s="390"/>
      <c r="Z69" s="391" t="s">
        <v>56</v>
      </c>
      <c r="AA69" s="391"/>
      <c r="AB69" s="385" t="str">
        <f>IF(AH69&gt;0,AH69-IF(AL69&gt;AH69,AH69,AL69),"")</f>
        <v/>
      </c>
      <c r="AC69" s="385"/>
      <c r="AD69" s="202" t="s">
        <v>11</v>
      </c>
      <c r="AE69" s="96"/>
      <c r="AF69" s="73"/>
      <c r="AG69" s="240"/>
      <c r="AH69" s="177">
        <f>IF(SUM($AI$43:$AM$43)=1,$AN69,IF(SUM($AI$43:$AM$43)=2,$AO69,$AP69))</f>
        <v>0</v>
      </c>
      <c r="AI69" s="148" t="str">
        <f>IF($P69&lt;&gt;"",IF(($AJ$30*AI$63)&lt;-$AH$32,-$AH$32,$AJ$30*AI$63),"-")</f>
        <v>-</v>
      </c>
      <c r="AJ69" s="148" t="str">
        <f>IF($S69&lt;&gt;"",IF(($AJ$30*AJ$63)&lt;-$AI$32,-$AI$32,$AJ$30*AJ$63),"-")</f>
        <v>-</v>
      </c>
      <c r="AK69" s="148" t="str">
        <f>IF($U69&lt;&gt;"",IF(($AJ$30*AK$63)&lt;-$AJ$32,-$AJ$32,$AJ$30*AK$63),"-")</f>
        <v>-</v>
      </c>
      <c r="AL69" s="177">
        <f>IF(SUM(AI69:AK69)&gt;0,SUM(AI69:AK69),0)</f>
        <v>0</v>
      </c>
      <c r="AM69" s="176">
        <f>IF(AH69&lt;&gt;"-",AH69-IF(AL69&lt;&gt;"",AL69,0),"")</f>
        <v>0</v>
      </c>
      <c r="AN69" s="310"/>
      <c r="AO69" s="310"/>
      <c r="AP69" s="309">
        <f>IF(SUM($AI$43:$AM$43)&gt;2,$AK$49,0)</f>
        <v>0</v>
      </c>
      <c r="AQ69" s="166"/>
      <c r="AR69" s="166"/>
      <c r="AS69" s="166"/>
    </row>
    <row r="70" spans="1:45" s="89" customFormat="1" ht="2.1" customHeight="1" x14ac:dyDescent="0.2">
      <c r="A70" s="93"/>
      <c r="B70" s="94"/>
      <c r="C70" s="205"/>
      <c r="D70" s="343"/>
      <c r="E70" s="343"/>
      <c r="F70" s="343"/>
      <c r="G70" s="94"/>
      <c r="H70" s="263"/>
      <c r="I70" s="392"/>
      <c r="J70" s="393"/>
      <c r="K70" s="393"/>
      <c r="L70" s="393"/>
      <c r="M70" s="393"/>
      <c r="N70" s="393"/>
      <c r="O70" s="393"/>
      <c r="P70" s="343"/>
      <c r="R70" s="107"/>
      <c r="S70" s="343"/>
      <c r="T70" s="107"/>
      <c r="U70" s="343"/>
      <c r="V70" s="65"/>
      <c r="W70" s="108"/>
      <c r="X70" s="108"/>
      <c r="Z70" s="332"/>
      <c r="AA70" s="332"/>
      <c r="AB70" s="109"/>
      <c r="AC70" s="95"/>
      <c r="AD70" s="202"/>
      <c r="AE70" s="96"/>
      <c r="AF70" s="73"/>
      <c r="AG70" s="240"/>
      <c r="AH70" s="170"/>
      <c r="AI70" s="242"/>
      <c r="AJ70" s="170"/>
      <c r="AK70" s="170"/>
      <c r="AL70" s="170"/>
      <c r="AM70" s="243"/>
      <c r="AN70" s="310"/>
      <c r="AO70" s="310"/>
      <c r="AP70" s="309"/>
      <c r="AQ70" s="166"/>
      <c r="AR70" s="166"/>
      <c r="AS70" s="166"/>
    </row>
    <row r="71" spans="1:45" s="89" customFormat="1" ht="15" customHeight="1" x14ac:dyDescent="0.2">
      <c r="A71" s="93"/>
      <c r="B71" s="89" t="s">
        <v>50</v>
      </c>
      <c r="C71" s="105" t="str">
        <f>IF($AL$47&lt;=8,"ü","")</f>
        <v/>
      </c>
      <c r="D71" s="105" t="str">
        <f>IF(AL$47&lt;24,IF(AL$47&gt;8,"ü",""),"")</f>
        <v/>
      </c>
      <c r="E71" s="105" t="str">
        <f>IF($AL$47=24,"ü","")</f>
        <v/>
      </c>
      <c r="F71" s="263"/>
      <c r="G71" s="90"/>
      <c r="H71" s="263"/>
      <c r="I71" s="392"/>
      <c r="J71" s="393"/>
      <c r="K71" s="393"/>
      <c r="L71" s="393"/>
      <c r="M71" s="393"/>
      <c r="N71" s="393"/>
      <c r="O71" s="393"/>
      <c r="P71" s="386"/>
      <c r="Q71" s="387"/>
      <c r="R71" s="106"/>
      <c r="S71" s="215"/>
      <c r="T71" s="106"/>
      <c r="U71" s="386"/>
      <c r="V71" s="388"/>
      <c r="W71" s="389" t="str">
        <f>IF(AH71&lt;&gt;"",IF(COUNTA(P71:U71)&gt;0,IF(AL71&gt;AH71,AH71*-1,AL71*-1),""),"")</f>
        <v/>
      </c>
      <c r="X71" s="389"/>
      <c r="Y71" s="390"/>
      <c r="Z71" s="391" t="s">
        <v>56</v>
      </c>
      <c r="AA71" s="391"/>
      <c r="AB71" s="385" t="str">
        <f>IF(AH71&gt;0,AH71-IF(AL71&gt;AH71,AH71,AL71),"")</f>
        <v/>
      </c>
      <c r="AC71" s="385"/>
      <c r="AD71" s="202" t="s">
        <v>11</v>
      </c>
      <c r="AE71" s="96"/>
      <c r="AF71" s="73"/>
      <c r="AG71" s="240"/>
      <c r="AH71" s="177">
        <f>IF(SUM($AI$43:$AM$43)=1,$AN71,IF(SUM($AI$43:$AM$43)=2,$AO71,$AP71))</f>
        <v>0</v>
      </c>
      <c r="AI71" s="148" t="str">
        <f>IF($P71&lt;&gt;"",IF(($AJ$30*AI$63)&lt;-$AH$32,-$AH$32,$AJ$30*AI$63),"-")</f>
        <v>-</v>
      </c>
      <c r="AJ71" s="148" t="str">
        <f>IF($S71&lt;&gt;"",IF(($AJ$30*AJ$63)&lt;-$AI$32,-$AI$32,$AJ$30*AJ$63),"-")</f>
        <v>-</v>
      </c>
      <c r="AK71" s="148" t="str">
        <f>IF($U71&lt;&gt;"",IF(($AJ$30*AK$63)&lt;-$AJ$32,-$AJ$32,$AJ$30*AK$63),"-")</f>
        <v>-</v>
      </c>
      <c r="AL71" s="177">
        <f>IF(SUM(AI71:AK71)&gt;0,SUM(AI71:AK71),0)</f>
        <v>0</v>
      </c>
      <c r="AM71" s="176">
        <f>IF(AH71&lt;&gt;"-",AH71-IF(AL71&lt;&gt;"",AL71,0),"")</f>
        <v>0</v>
      </c>
      <c r="AN71" s="310"/>
      <c r="AO71" s="310"/>
      <c r="AP71" s="309">
        <f>IF(SUM($AI$43:$AM$43)&gt;2,$AL$49,0)</f>
        <v>0</v>
      </c>
      <c r="AQ71" s="166"/>
      <c r="AR71" s="166"/>
      <c r="AS71" s="166"/>
    </row>
    <row r="72" spans="1:45" s="89" customFormat="1" ht="2.1" customHeight="1" x14ac:dyDescent="0.2">
      <c r="A72" s="93"/>
      <c r="B72" s="94"/>
      <c r="C72" s="205"/>
      <c r="D72" s="343"/>
      <c r="E72" s="343"/>
      <c r="F72" s="343"/>
      <c r="G72" s="94"/>
      <c r="H72" s="263"/>
      <c r="I72" s="392"/>
      <c r="J72" s="393"/>
      <c r="K72" s="393"/>
      <c r="L72" s="393"/>
      <c r="M72" s="393"/>
      <c r="N72" s="393"/>
      <c r="O72" s="393"/>
      <c r="P72" s="343"/>
      <c r="R72" s="107"/>
      <c r="S72" s="343"/>
      <c r="T72" s="107"/>
      <c r="U72" s="343"/>
      <c r="V72" s="65"/>
      <c r="W72" s="108"/>
      <c r="X72" s="108"/>
      <c r="Z72" s="332"/>
      <c r="AA72" s="332"/>
      <c r="AB72" s="109"/>
      <c r="AC72" s="95"/>
      <c r="AD72" s="202"/>
      <c r="AE72" s="96"/>
      <c r="AF72" s="73"/>
      <c r="AG72" s="240"/>
      <c r="AH72" s="170"/>
      <c r="AI72" s="242"/>
      <c r="AJ72" s="170"/>
      <c r="AK72" s="170"/>
      <c r="AL72" s="170"/>
      <c r="AM72" s="243"/>
      <c r="AN72" s="310"/>
      <c r="AO72" s="310"/>
      <c r="AP72" s="309"/>
    </row>
    <row r="73" spans="1:45" s="89" customFormat="1" ht="15" customHeight="1" x14ac:dyDescent="0.2">
      <c r="A73" s="93"/>
      <c r="B73" s="89" t="s">
        <v>83</v>
      </c>
      <c r="C73" s="105" t="str">
        <f>IF($AM$47&lt;=8,"ü","")</f>
        <v/>
      </c>
      <c r="D73" s="105" t="str">
        <f>IF(AM$47&lt;24,IF(AM$47&gt;8,"ü",""),"")</f>
        <v/>
      </c>
      <c r="E73" s="105" t="str">
        <f>IF($AM$47=24,"ü","")</f>
        <v/>
      </c>
      <c r="F73" s="263"/>
      <c r="G73" s="263"/>
      <c r="H73" s="263"/>
      <c r="I73" s="392"/>
      <c r="J73" s="393"/>
      <c r="K73" s="393"/>
      <c r="L73" s="393"/>
      <c r="M73" s="393"/>
      <c r="N73" s="393"/>
      <c r="O73" s="393"/>
      <c r="P73" s="386"/>
      <c r="Q73" s="387"/>
      <c r="R73" s="106"/>
      <c r="S73" s="215"/>
      <c r="T73" s="106"/>
      <c r="U73" s="386"/>
      <c r="V73" s="388"/>
      <c r="W73" s="389" t="str">
        <f>IF(AH73&lt;&gt;"",IF(COUNTA(P73:U73)&gt;0,IF(AL73&gt;AH73,AH73*-1,AL73*-1),""),"")</f>
        <v/>
      </c>
      <c r="X73" s="389"/>
      <c r="Y73" s="390"/>
      <c r="Z73" s="391" t="s">
        <v>56</v>
      </c>
      <c r="AA73" s="391"/>
      <c r="AB73" s="385" t="str">
        <f>IF(AH73&gt;0,AH73-IF(AL73&gt;AH73,AH73,AL73),"")</f>
        <v/>
      </c>
      <c r="AC73" s="385"/>
      <c r="AD73" s="202" t="s">
        <v>11</v>
      </c>
      <c r="AE73" s="96"/>
      <c r="AF73" s="73"/>
      <c r="AG73" s="240"/>
      <c r="AH73" s="177">
        <f>IF(SUM($AI$43:$AM$43)=1,$AN73,IF(SUM($AI$43:$AM$43)=2,$AO73,$AP73))</f>
        <v>0</v>
      </c>
      <c r="AI73" s="148" t="str">
        <f>IF($P73&lt;&gt;"",IF(($AJ$30*AI$63)&lt;-$AH$32,-$AH$32,$AJ$30*AI$63),"-")</f>
        <v>-</v>
      </c>
      <c r="AJ73" s="148" t="str">
        <f>IF($S73&lt;&gt;"",IF(($AJ$30*AJ$63)&lt;-$AI$32,-$AI$32,$AJ$30*AJ$63),"-")</f>
        <v>-</v>
      </c>
      <c r="AK73" s="148" t="str">
        <f>IF($U73&lt;&gt;"",IF(($AJ$30*AK$63)&lt;-$AJ$32,-$AJ$32,$AJ$30*AK$63),"-")</f>
        <v>-</v>
      </c>
      <c r="AL73" s="177">
        <f>IF(SUM(AI73:AK73)&gt;0,SUM(AI73:AK73),0)</f>
        <v>0</v>
      </c>
      <c r="AM73" s="176">
        <f>IF(AH73&lt;&gt;"-",AH73-IF(AL73&lt;&gt;"",AL73,0),"")</f>
        <v>0</v>
      </c>
      <c r="AN73" s="310"/>
      <c r="AO73" s="310"/>
      <c r="AP73" s="309">
        <f>IF(SUM($AI$43:$AM$43)&gt;2,$AM$49,0)</f>
        <v>0</v>
      </c>
    </row>
    <row r="74" spans="1:45" s="89" customFormat="1" ht="2.1" customHeight="1" x14ac:dyDescent="0.15">
      <c r="A74" s="93"/>
      <c r="B74" s="94"/>
      <c r="C74" s="343"/>
      <c r="E74" s="343"/>
      <c r="F74" s="343"/>
      <c r="I74" s="376" t="s">
        <v>129</v>
      </c>
      <c r="J74" s="376"/>
      <c r="K74" s="376"/>
      <c r="L74" s="376"/>
      <c r="M74" s="376"/>
      <c r="N74" s="376"/>
      <c r="O74" s="376"/>
      <c r="P74" s="343"/>
      <c r="R74" s="107"/>
      <c r="S74" s="343"/>
      <c r="T74" s="107"/>
      <c r="U74" s="343"/>
      <c r="V74" s="65"/>
      <c r="W74" s="108"/>
      <c r="X74" s="108"/>
      <c r="Z74" s="332"/>
      <c r="AA74" s="332"/>
      <c r="AB74" s="109"/>
      <c r="AC74" s="95"/>
      <c r="AD74" s="202"/>
      <c r="AE74" s="96"/>
      <c r="AF74" s="73"/>
      <c r="AL74" s="167"/>
      <c r="AP74" s="304"/>
    </row>
    <row r="75" spans="1:45" s="89" customFormat="1" ht="4.5" customHeight="1" x14ac:dyDescent="0.2">
      <c r="A75" s="93"/>
      <c r="B75" s="332"/>
      <c r="C75" s="332"/>
      <c r="D75" s="332"/>
      <c r="E75" s="332"/>
      <c r="F75" s="332"/>
      <c r="G75" s="332"/>
      <c r="H75" s="194"/>
      <c r="I75" s="376"/>
      <c r="J75" s="376"/>
      <c r="K75" s="376"/>
      <c r="L75" s="376"/>
      <c r="M75" s="376"/>
      <c r="N75" s="376"/>
      <c r="O75" s="376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109"/>
      <c r="AC75" s="95"/>
      <c r="AD75" s="205"/>
      <c r="AE75" s="96"/>
      <c r="AF75" s="73"/>
      <c r="AH75" s="377" t="s">
        <v>108</v>
      </c>
      <c r="AI75" s="377"/>
      <c r="AJ75" s="377"/>
      <c r="AK75" s="377"/>
      <c r="AL75" s="377"/>
      <c r="AM75" s="377"/>
      <c r="AP75" s="304"/>
    </row>
    <row r="76" spans="1:45" s="5" customFormat="1" ht="20.100000000000001" customHeight="1" x14ac:dyDescent="0.2">
      <c r="A76" s="23"/>
      <c r="C76" s="25"/>
      <c r="D76" s="110"/>
      <c r="E76" s="110"/>
      <c r="F76" s="110"/>
      <c r="G76" s="110"/>
      <c r="H76" s="194"/>
      <c r="I76" s="376"/>
      <c r="J76" s="376"/>
      <c r="K76" s="376"/>
      <c r="L76" s="376"/>
      <c r="M76" s="376"/>
      <c r="N76" s="376"/>
      <c r="O76" s="376"/>
      <c r="P76" s="111"/>
      <c r="Q76" s="112" t="s">
        <v>61</v>
      </c>
      <c r="R76" s="112"/>
      <c r="S76" s="113"/>
      <c r="T76" s="113"/>
      <c r="U76" s="113"/>
      <c r="V76" s="113"/>
      <c r="W76" s="113"/>
      <c r="X76" s="113"/>
      <c r="Y76" s="114"/>
      <c r="Z76" s="114"/>
      <c r="AA76" s="114"/>
      <c r="AB76" s="378" t="str">
        <f>IF(SUM(AB50:AC57)+SUM(AB65:AC74)&lt;&gt;0,SUM(AB50:AC57)+SUM(AB65:AC74),"")</f>
        <v/>
      </c>
      <c r="AC76" s="378"/>
      <c r="AD76" s="206" t="s">
        <v>11</v>
      </c>
      <c r="AE76" s="24"/>
      <c r="AF76" s="25"/>
      <c r="AH76" s="377"/>
      <c r="AI76" s="377"/>
      <c r="AJ76" s="377"/>
      <c r="AK76" s="377"/>
      <c r="AL76" s="377"/>
      <c r="AM76" s="377"/>
    </row>
    <row r="77" spans="1:45" s="5" customFormat="1" ht="5.85" customHeight="1" x14ac:dyDescent="0.2">
      <c r="A77" s="23"/>
      <c r="B77" s="379" t="s">
        <v>102</v>
      </c>
      <c r="C77" s="379"/>
      <c r="D77" s="380" t="s">
        <v>100</v>
      </c>
      <c r="E77" s="381"/>
      <c r="F77" s="381"/>
      <c r="G77" s="381"/>
      <c r="H77" s="381"/>
      <c r="I77" s="382" t="s">
        <v>109</v>
      </c>
      <c r="J77" s="382"/>
      <c r="K77" s="382"/>
      <c r="L77" s="383" t="s">
        <v>110</v>
      </c>
      <c r="M77" s="383"/>
      <c r="N77" s="384"/>
      <c r="O77" s="332"/>
      <c r="P77" s="332"/>
      <c r="Q77" s="332"/>
      <c r="R77" s="36"/>
      <c r="S77" s="332"/>
      <c r="T77" s="332"/>
      <c r="U77" s="332"/>
      <c r="V77" s="332"/>
      <c r="W77" s="332"/>
      <c r="X77" s="332"/>
      <c r="Y77" s="25"/>
      <c r="Z77" s="25"/>
      <c r="AA77" s="25"/>
      <c r="AB77" s="115"/>
      <c r="AC77" s="115"/>
      <c r="AD77" s="343"/>
      <c r="AE77" s="24"/>
      <c r="AF77" s="25"/>
    </row>
    <row r="78" spans="1:45" s="5" customFormat="1" ht="16.7" customHeight="1" x14ac:dyDescent="0.2">
      <c r="A78" s="23"/>
      <c r="B78" s="379"/>
      <c r="C78" s="379"/>
      <c r="D78" s="381"/>
      <c r="E78" s="381"/>
      <c r="F78" s="381"/>
      <c r="G78" s="381"/>
      <c r="H78" s="381"/>
      <c r="I78" s="382"/>
      <c r="J78" s="382"/>
      <c r="K78" s="382"/>
      <c r="L78" s="383"/>
      <c r="M78" s="383"/>
      <c r="N78" s="384"/>
      <c r="O78" s="343"/>
      <c r="P78" s="343"/>
      <c r="Q78" s="343"/>
      <c r="R78" s="343"/>
      <c r="S78" s="343"/>
      <c r="T78" s="343"/>
      <c r="U78" s="343"/>
      <c r="V78" s="343"/>
      <c r="X78" s="328"/>
      <c r="Z78" s="328" t="s">
        <v>72</v>
      </c>
      <c r="AA78" s="116"/>
      <c r="AB78" s="375"/>
      <c r="AC78" s="375"/>
      <c r="AD78" s="202" t="s">
        <v>11</v>
      </c>
      <c r="AE78" s="24"/>
      <c r="AF78" s="25"/>
      <c r="AH78" s="330"/>
      <c r="AI78" s="330"/>
    </row>
    <row r="79" spans="1:45" s="5" customFormat="1" ht="5.85" customHeight="1" x14ac:dyDescent="0.15">
      <c r="A79" s="23"/>
      <c r="B79" s="117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259"/>
      <c r="N79" s="332"/>
      <c r="O79" s="332"/>
      <c r="P79" s="332"/>
      <c r="Q79" s="332"/>
      <c r="R79" s="36"/>
      <c r="S79" s="332"/>
      <c r="T79" s="332"/>
      <c r="U79" s="332"/>
      <c r="V79" s="332"/>
      <c r="W79" s="332"/>
      <c r="X79" s="332"/>
      <c r="Y79" s="25"/>
      <c r="Z79" s="25"/>
      <c r="AA79" s="25"/>
      <c r="AB79" s="115"/>
      <c r="AC79" s="115"/>
      <c r="AD79" s="343"/>
      <c r="AE79" s="24"/>
      <c r="AF79" s="25"/>
    </row>
    <row r="80" spans="1:45" s="5" customFormat="1" ht="17.100000000000001" customHeight="1" x14ac:dyDescent="0.2">
      <c r="A80" s="23"/>
      <c r="B80" s="352"/>
      <c r="C80" s="352"/>
      <c r="D80" s="353"/>
      <c r="E80" s="353"/>
      <c r="F80" s="353"/>
      <c r="G80" s="353"/>
      <c r="H80" s="353"/>
      <c r="I80" s="354"/>
      <c r="J80" s="354"/>
      <c r="K80" s="354"/>
      <c r="L80" s="354"/>
      <c r="M80" s="261"/>
      <c r="N80"/>
      <c r="O80" s="332"/>
      <c r="P80" s="332"/>
      <c r="Q80" s="332"/>
      <c r="S80" s="332"/>
      <c r="T80" s="332"/>
      <c r="U80" s="332"/>
      <c r="V80" s="332"/>
      <c r="W80" s="332"/>
      <c r="X80" s="332"/>
      <c r="Z80" s="328" t="s">
        <v>62</v>
      </c>
      <c r="AA80" s="25"/>
      <c r="AB80" s="375"/>
      <c r="AC80" s="375"/>
      <c r="AD80" s="202" t="s">
        <v>11</v>
      </c>
      <c r="AE80" s="24"/>
      <c r="AF80" s="25"/>
    </row>
    <row r="81" spans="1:32" ht="17.100000000000001" customHeight="1" thickBot="1" x14ac:dyDescent="0.25">
      <c r="A81" s="79"/>
      <c r="B81" s="352"/>
      <c r="C81" s="352"/>
      <c r="D81" s="353"/>
      <c r="E81" s="353"/>
      <c r="F81" s="353"/>
      <c r="G81" s="353"/>
      <c r="H81" s="353"/>
      <c r="I81" s="354"/>
      <c r="J81" s="354"/>
      <c r="K81" s="354"/>
      <c r="L81" s="354"/>
      <c r="M81" s="261" t="s">
        <v>86</v>
      </c>
      <c r="N8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5"/>
      <c r="AA81" s="15"/>
      <c r="AB81" s="118"/>
      <c r="AC81" s="118"/>
      <c r="AD81" s="207"/>
      <c r="AE81" s="81"/>
      <c r="AF81" s="15"/>
    </row>
    <row r="82" spans="1:32" ht="17.100000000000001" customHeight="1" thickBot="1" x14ac:dyDescent="0.3">
      <c r="A82" s="79"/>
      <c r="B82" s="352"/>
      <c r="C82" s="352"/>
      <c r="D82" s="353"/>
      <c r="E82" s="353"/>
      <c r="F82" s="353"/>
      <c r="G82" s="353"/>
      <c r="H82" s="353"/>
      <c r="I82" s="354"/>
      <c r="J82" s="354"/>
      <c r="K82" s="354"/>
      <c r="L82" s="354"/>
      <c r="M82" s="261" t="s">
        <v>86</v>
      </c>
      <c r="N82"/>
      <c r="O82" s="14"/>
      <c r="P82" s="236"/>
      <c r="Q82" s="237" t="s">
        <v>63</v>
      </c>
      <c r="R82" s="237"/>
      <c r="S82" s="238"/>
      <c r="T82" s="238"/>
      <c r="U82" s="238"/>
      <c r="V82" s="238"/>
      <c r="W82" s="238"/>
      <c r="X82" s="238"/>
      <c r="Y82" s="238"/>
      <c r="Z82" s="238"/>
      <c r="AA82" s="238"/>
      <c r="AB82" s="374" t="str">
        <f>IF(SUM(AB76,AB78,-AB80)&lt;&gt;0,SUM(AB76,AB78,-AB80),"")</f>
        <v/>
      </c>
      <c r="AC82" s="374"/>
      <c r="AD82" s="260" t="s">
        <v>11</v>
      </c>
      <c r="AE82" s="81"/>
      <c r="AF82" s="15"/>
    </row>
    <row r="83" spans="1:32" ht="17.100000000000001" customHeight="1" thickTop="1" x14ac:dyDescent="0.2">
      <c r="A83" s="79"/>
      <c r="B83" s="352"/>
      <c r="C83" s="352"/>
      <c r="D83" s="353"/>
      <c r="E83" s="353"/>
      <c r="F83" s="353"/>
      <c r="G83" s="353"/>
      <c r="H83" s="353"/>
      <c r="I83" s="354"/>
      <c r="J83" s="354"/>
      <c r="K83" s="354"/>
      <c r="L83" s="354"/>
      <c r="M83" s="261" t="s">
        <v>86</v>
      </c>
      <c r="N83" s="336"/>
      <c r="O83" s="14"/>
      <c r="P83" s="119"/>
      <c r="Q83" s="120" t="s">
        <v>64</v>
      </c>
      <c r="R83" s="121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3"/>
      <c r="AD83" s="124"/>
      <c r="AE83" s="81"/>
      <c r="AF83" s="15"/>
    </row>
    <row r="84" spans="1:32" ht="17.100000000000001" customHeight="1" x14ac:dyDescent="0.2">
      <c r="A84" s="79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3"/>
      <c r="O84" s="14"/>
      <c r="P84" s="12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126"/>
      <c r="AE84" s="81"/>
      <c r="AF84" s="15"/>
    </row>
    <row r="85" spans="1:32" ht="5.85" customHeight="1" thickBot="1" x14ac:dyDescent="0.25">
      <c r="A85" s="79"/>
      <c r="B85" s="363"/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14"/>
      <c r="P85" s="127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9"/>
      <c r="AD85" s="130"/>
      <c r="AE85" s="81"/>
      <c r="AF85" s="15"/>
    </row>
    <row r="86" spans="1:32" ht="8.1" customHeight="1" thickBot="1" x14ac:dyDescent="0.25">
      <c r="A86" s="79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82"/>
      <c r="Z86" s="82"/>
      <c r="AA86" s="82"/>
      <c r="AB86" s="71"/>
      <c r="AC86" s="83"/>
      <c r="AD86" s="71"/>
      <c r="AE86" s="81"/>
      <c r="AF86" s="15"/>
    </row>
    <row r="87" spans="1:32" ht="6.95" customHeight="1" x14ac:dyDescent="0.2">
      <c r="A87" s="79"/>
      <c r="B87" s="366" t="s">
        <v>91</v>
      </c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9" t="s">
        <v>65</v>
      </c>
      <c r="N87" s="369"/>
      <c r="O87" s="369"/>
      <c r="P87" s="369"/>
      <c r="Q87" s="369"/>
      <c r="R87" s="369"/>
      <c r="S87" s="369"/>
      <c r="T87" s="258"/>
      <c r="U87" s="371" t="s">
        <v>66</v>
      </c>
      <c r="V87" s="372"/>
      <c r="W87" s="372"/>
      <c r="X87" s="372"/>
      <c r="Y87" s="372"/>
      <c r="Z87" s="372"/>
      <c r="AA87" s="372"/>
      <c r="AB87" s="372"/>
      <c r="AC87" s="372"/>
      <c r="AD87" s="372"/>
      <c r="AE87" s="81"/>
      <c r="AF87" s="15"/>
    </row>
    <row r="88" spans="1:32" s="132" customFormat="1" ht="23.1" customHeight="1" x14ac:dyDescent="0.2">
      <c r="A88" s="131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70"/>
      <c r="N88" s="370"/>
      <c r="O88" s="370"/>
      <c r="P88" s="370"/>
      <c r="Q88" s="370"/>
      <c r="R88" s="370"/>
      <c r="S88" s="370"/>
      <c r="T88" s="152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133"/>
      <c r="AF88" s="134"/>
    </row>
    <row r="89" spans="1:32" s="132" customFormat="1" ht="23.1" customHeight="1" x14ac:dyDescent="0.2">
      <c r="A89" s="131"/>
      <c r="B89" s="368"/>
      <c r="C89" s="368"/>
      <c r="D89" s="368"/>
      <c r="E89" s="368"/>
      <c r="F89" s="368"/>
      <c r="G89" s="368"/>
      <c r="H89" s="368"/>
      <c r="I89" s="368"/>
      <c r="J89" s="368"/>
      <c r="K89" s="368"/>
      <c r="L89" s="368"/>
      <c r="M89" s="370"/>
      <c r="N89" s="370"/>
      <c r="O89" s="370"/>
      <c r="P89" s="370"/>
      <c r="Q89" s="370"/>
      <c r="R89" s="370"/>
      <c r="S89" s="370"/>
      <c r="T89" s="152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133"/>
      <c r="AF89" s="134"/>
    </row>
    <row r="90" spans="1:32" s="140" customFormat="1" ht="17.100000000000001" customHeight="1" x14ac:dyDescent="0.2">
      <c r="A90" s="136"/>
      <c r="B90" s="355" t="s">
        <v>67</v>
      </c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7" t="s">
        <v>67</v>
      </c>
      <c r="N90" s="357"/>
      <c r="O90" s="357"/>
      <c r="P90" s="357"/>
      <c r="Q90" s="357"/>
      <c r="R90" s="357"/>
      <c r="S90" s="357"/>
      <c r="T90" s="137"/>
      <c r="U90" s="358" t="s">
        <v>68</v>
      </c>
      <c r="V90" s="358"/>
      <c r="W90" s="358"/>
      <c r="X90" s="358"/>
      <c r="Y90" s="358"/>
      <c r="Z90" s="358"/>
      <c r="AA90" s="358"/>
      <c r="AB90" s="358"/>
      <c r="AC90" s="358"/>
      <c r="AD90" s="359"/>
      <c r="AE90" s="138"/>
      <c r="AF90" s="139"/>
    </row>
    <row r="91" spans="1:32" s="135" customFormat="1" ht="24.95" customHeight="1" x14ac:dyDescent="0.2">
      <c r="A91" s="141"/>
      <c r="B91" s="360"/>
      <c r="C91" s="361"/>
      <c r="D91" s="361"/>
      <c r="E91" s="361"/>
      <c r="F91" s="361"/>
      <c r="G91" s="361"/>
      <c r="H91" s="361"/>
      <c r="I91" s="361"/>
      <c r="J91" s="361"/>
      <c r="K91" s="264"/>
      <c r="L91" s="345"/>
      <c r="M91" s="360"/>
      <c r="N91" s="361"/>
      <c r="O91" s="361"/>
      <c r="P91" s="361"/>
      <c r="Q91" s="361"/>
      <c r="R91" s="361"/>
      <c r="S91" s="361"/>
      <c r="T91" s="142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143"/>
      <c r="AF91" s="97"/>
    </row>
    <row r="92" spans="1:32" ht="13.5" thickBot="1" x14ac:dyDescent="0.25">
      <c r="A92" s="69"/>
      <c r="B92" s="351" t="s">
        <v>69</v>
      </c>
      <c r="C92" s="351"/>
      <c r="D92" s="351"/>
      <c r="E92" s="351"/>
      <c r="F92" s="351"/>
      <c r="G92" s="351"/>
      <c r="H92" s="351"/>
      <c r="I92" s="351"/>
      <c r="J92" s="351"/>
      <c r="K92" s="265"/>
      <c r="L92" s="71"/>
      <c r="M92" s="351" t="s">
        <v>70</v>
      </c>
      <c r="N92" s="351"/>
      <c r="O92" s="351"/>
      <c r="P92" s="351"/>
      <c r="Q92" s="351"/>
      <c r="R92" s="351"/>
      <c r="S92" s="351"/>
      <c r="T92" s="144"/>
      <c r="U92" s="351" t="s">
        <v>71</v>
      </c>
      <c r="V92" s="351"/>
      <c r="W92" s="351"/>
      <c r="X92" s="351"/>
      <c r="Y92" s="351"/>
      <c r="Z92" s="351"/>
      <c r="AA92" s="351"/>
      <c r="AB92" s="351"/>
      <c r="AC92" s="351"/>
      <c r="AD92" s="351"/>
      <c r="AE92" s="72"/>
      <c r="AF92" s="15"/>
    </row>
    <row r="94" spans="1:32" x14ac:dyDescent="0.2">
      <c r="B94" s="305"/>
    </row>
  </sheetData>
  <sheetProtection algorithmName="SHA-512" hashValue="eBlcylJzFPuMRfAc+dzk+zEPvOmThVofuz64FvE+PGVj63IL4uhzGbh0VwbVV0JR+zLWDxfCVoxBLPpX2gyFrA==" saltValue="M/mqatQDfwPsFhlmeKTW6A==" spinCount="100000" sheet="1" objects="1"/>
  <mergeCells count="207">
    <mergeCell ref="AH1:AM3"/>
    <mergeCell ref="T2:V2"/>
    <mergeCell ref="AA2:AD2"/>
    <mergeCell ref="C4:R4"/>
    <mergeCell ref="C6:H6"/>
    <mergeCell ref="I6:L6"/>
    <mergeCell ref="M6:Q6"/>
    <mergeCell ref="U6:AD6"/>
    <mergeCell ref="B7:B8"/>
    <mergeCell ref="C8:Q8"/>
    <mergeCell ref="U8:AD8"/>
    <mergeCell ref="C1:R3"/>
    <mergeCell ref="T1:V1"/>
    <mergeCell ref="AA1:AD1"/>
    <mergeCell ref="G15:H15"/>
    <mergeCell ref="I15:AD15"/>
    <mergeCell ref="J17:L17"/>
    <mergeCell ref="N17:R17"/>
    <mergeCell ref="S17:T17"/>
    <mergeCell ref="W17:AD19"/>
    <mergeCell ref="AH8:AN10"/>
    <mergeCell ref="C10:Q10"/>
    <mergeCell ref="U10:AD10"/>
    <mergeCell ref="AC12:AD13"/>
    <mergeCell ref="B13:C13"/>
    <mergeCell ref="I13:Q13"/>
    <mergeCell ref="R13:S13"/>
    <mergeCell ref="T13:AB13"/>
    <mergeCell ref="AK13:AL13"/>
    <mergeCell ref="J24:L24"/>
    <mergeCell ref="N24:O24"/>
    <mergeCell ref="V24:W24"/>
    <mergeCell ref="AA24:AC24"/>
    <mergeCell ref="AH24:AJ24"/>
    <mergeCell ref="AK24:AL24"/>
    <mergeCell ref="B22:E22"/>
    <mergeCell ref="G22:H22"/>
    <mergeCell ref="I22:L22"/>
    <mergeCell ref="Q22:R22"/>
    <mergeCell ref="U22:W22"/>
    <mergeCell ref="AA22:AB22"/>
    <mergeCell ref="AA25:AB25"/>
    <mergeCell ref="B27:E27"/>
    <mergeCell ref="J27:L27"/>
    <mergeCell ref="N27:O27"/>
    <mergeCell ref="V27:W27"/>
    <mergeCell ref="J29:L29"/>
    <mergeCell ref="N29:O29"/>
    <mergeCell ref="Q29:S29"/>
    <mergeCell ref="U29:W29"/>
    <mergeCell ref="B25:E25"/>
    <mergeCell ref="G25:H25"/>
    <mergeCell ref="I25:L25"/>
    <mergeCell ref="Q25:R25"/>
    <mergeCell ref="S25:T25"/>
    <mergeCell ref="U25:W25"/>
    <mergeCell ref="AA31:AC32"/>
    <mergeCell ref="B33:G33"/>
    <mergeCell ref="J33:O34"/>
    <mergeCell ref="Q33:W34"/>
    <mergeCell ref="AA33:AD34"/>
    <mergeCell ref="AH33:AL33"/>
    <mergeCell ref="N30:O30"/>
    <mergeCell ref="Q30:S30"/>
    <mergeCell ref="U30:W30"/>
    <mergeCell ref="B31:E32"/>
    <mergeCell ref="J31:O32"/>
    <mergeCell ref="Q31:W32"/>
    <mergeCell ref="B39:C39"/>
    <mergeCell ref="I39:Q39"/>
    <mergeCell ref="T39:AB39"/>
    <mergeCell ref="AM33:AR34"/>
    <mergeCell ref="AI34:AL34"/>
    <mergeCell ref="B35:C35"/>
    <mergeCell ref="D35:N35"/>
    <mergeCell ref="O35:S36"/>
    <mergeCell ref="T35:AC35"/>
    <mergeCell ref="D36:N36"/>
    <mergeCell ref="T36:AC36"/>
    <mergeCell ref="I40:Q40"/>
    <mergeCell ref="T40:AB40"/>
    <mergeCell ref="J41:L41"/>
    <mergeCell ref="N41:O41"/>
    <mergeCell ref="U41:W41"/>
    <mergeCell ref="AA41:AC41"/>
    <mergeCell ref="D38:H39"/>
    <mergeCell ref="R38:S39"/>
    <mergeCell ref="AC38:AD39"/>
    <mergeCell ref="B47:E47"/>
    <mergeCell ref="G47:H47"/>
    <mergeCell ref="I47:L47"/>
    <mergeCell ref="Q47:R47"/>
    <mergeCell ref="U47:W47"/>
    <mergeCell ref="AA47:AB47"/>
    <mergeCell ref="B43:E43"/>
    <mergeCell ref="G43:H43"/>
    <mergeCell ref="I43:L43"/>
    <mergeCell ref="Q43:R43"/>
    <mergeCell ref="U43:W43"/>
    <mergeCell ref="AA43:AB43"/>
    <mergeCell ref="AB50:AC50"/>
    <mergeCell ref="D52:N52"/>
    <mergeCell ref="Z52:AA52"/>
    <mergeCell ref="AB52:AC52"/>
    <mergeCell ref="AI53:AM53"/>
    <mergeCell ref="D50:L50"/>
    <mergeCell ref="N50:N51"/>
    <mergeCell ref="O50:Q51"/>
    <mergeCell ref="R50:T51"/>
    <mergeCell ref="U50:Y52"/>
    <mergeCell ref="Z50:AA50"/>
    <mergeCell ref="D58:L58"/>
    <mergeCell ref="R58:W58"/>
    <mergeCell ref="B61:H61"/>
    <mergeCell ref="I61:O61"/>
    <mergeCell ref="P61:Z61"/>
    <mergeCell ref="AI61:AK61"/>
    <mergeCell ref="D55:N55"/>
    <mergeCell ref="Z55:AA55"/>
    <mergeCell ref="AB55:AC55"/>
    <mergeCell ref="D57:L57"/>
    <mergeCell ref="M57:N57"/>
    <mergeCell ref="O57:Q57"/>
    <mergeCell ref="S57:U57"/>
    <mergeCell ref="V57:W57"/>
    <mergeCell ref="Z57:AA57"/>
    <mergeCell ref="AB57:AC57"/>
    <mergeCell ref="AH62:AH63"/>
    <mergeCell ref="AL62:AL63"/>
    <mergeCell ref="AM62:AM63"/>
    <mergeCell ref="F63:H63"/>
    <mergeCell ref="J63:L63"/>
    <mergeCell ref="M63:O63"/>
    <mergeCell ref="P63:Q63"/>
    <mergeCell ref="U63:V63"/>
    <mergeCell ref="A62:B62"/>
    <mergeCell ref="F62:H62"/>
    <mergeCell ref="I62:O62"/>
    <mergeCell ref="P62:Q62"/>
    <mergeCell ref="U62:V62"/>
    <mergeCell ref="W62:Y63"/>
    <mergeCell ref="M67:N67"/>
    <mergeCell ref="P67:Q67"/>
    <mergeCell ref="U67:V67"/>
    <mergeCell ref="W67:Y67"/>
    <mergeCell ref="Z67:AA67"/>
    <mergeCell ref="AB67:AC67"/>
    <mergeCell ref="M65:N65"/>
    <mergeCell ref="P65:Q65"/>
    <mergeCell ref="U65:V65"/>
    <mergeCell ref="W65:Y65"/>
    <mergeCell ref="Z65:AA65"/>
    <mergeCell ref="AB65:AC65"/>
    <mergeCell ref="AB71:AC71"/>
    <mergeCell ref="P73:Q73"/>
    <mergeCell ref="U73:V73"/>
    <mergeCell ref="W73:Y73"/>
    <mergeCell ref="Z73:AA73"/>
    <mergeCell ref="AB73:AC73"/>
    <mergeCell ref="I69:O73"/>
    <mergeCell ref="P69:Q69"/>
    <mergeCell ref="U69:V69"/>
    <mergeCell ref="W69:Y69"/>
    <mergeCell ref="Z69:AA69"/>
    <mergeCell ref="AB69:AC69"/>
    <mergeCell ref="P71:Q71"/>
    <mergeCell ref="U71:V71"/>
    <mergeCell ref="W71:Y71"/>
    <mergeCell ref="Z71:AA71"/>
    <mergeCell ref="I81:L81"/>
    <mergeCell ref="AB80:AC80"/>
    <mergeCell ref="B82:C82"/>
    <mergeCell ref="D82:H82"/>
    <mergeCell ref="I82:L82"/>
    <mergeCell ref="I74:O76"/>
    <mergeCell ref="AH75:AM76"/>
    <mergeCell ref="AB76:AC76"/>
    <mergeCell ref="B77:C78"/>
    <mergeCell ref="D77:H78"/>
    <mergeCell ref="I77:K78"/>
    <mergeCell ref="L77:M78"/>
    <mergeCell ref="N77:N78"/>
    <mergeCell ref="AB78:AC78"/>
    <mergeCell ref="B92:J92"/>
    <mergeCell ref="M92:S92"/>
    <mergeCell ref="U92:AD92"/>
    <mergeCell ref="B80:C80"/>
    <mergeCell ref="D80:H80"/>
    <mergeCell ref="I80:L80"/>
    <mergeCell ref="B90:L90"/>
    <mergeCell ref="M90:S90"/>
    <mergeCell ref="U90:AD90"/>
    <mergeCell ref="B91:J91"/>
    <mergeCell ref="M91:S91"/>
    <mergeCell ref="U91:AD91"/>
    <mergeCell ref="B84:N86"/>
    <mergeCell ref="Q84:AC84"/>
    <mergeCell ref="B87:L89"/>
    <mergeCell ref="M87:S89"/>
    <mergeCell ref="U87:AD88"/>
    <mergeCell ref="U89:AD89"/>
    <mergeCell ref="B83:C83"/>
    <mergeCell ref="D83:H83"/>
    <mergeCell ref="I83:L83"/>
    <mergeCell ref="AB82:AC82"/>
    <mergeCell ref="B81:C81"/>
    <mergeCell ref="D81:H81"/>
  </mergeCells>
  <conditionalFormatting sqref="AH49">
    <cfRule type="cellIs" dxfId="5" priority="6" stopIfTrue="1" operator="greaterThan">
      <formula>0</formula>
    </cfRule>
  </conditionalFormatting>
  <conditionalFormatting sqref="AR49:AS49 AI49:AM49">
    <cfRule type="cellIs" dxfId="4" priority="5" stopIfTrue="1" operator="between">
      <formula>6</formula>
      <formula>24</formula>
    </cfRule>
  </conditionalFormatting>
  <conditionalFormatting sqref="AP45:AS45">
    <cfRule type="cellIs" dxfId="3" priority="4" stopIfTrue="1" operator="equal">
      <formula>0</formula>
    </cfRule>
  </conditionalFormatting>
  <conditionalFormatting sqref="AP47:AS47">
    <cfRule type="cellIs" dxfId="2" priority="3" stopIfTrue="1" operator="equal">
      <formula>"-"</formula>
    </cfRule>
  </conditionalFormatting>
  <conditionalFormatting sqref="AI42:AM42">
    <cfRule type="expression" dxfId="1" priority="2" stopIfTrue="1">
      <formula>AI$43&lt;&gt;"-"</formula>
    </cfRule>
  </conditionalFormatting>
  <conditionalFormatting sqref="AO49">
    <cfRule type="cellIs" dxfId="0" priority="1" stopIfTrue="1" operator="between">
      <formula>6</formula>
      <formula>24</formula>
    </cfRule>
  </conditionalFormatting>
  <printOptions horizontalCentered="1"/>
  <pageMargins left="0.35433070866141736" right="0.19685039370078741" top="0.19685039370078741" bottom="0.31496062992125984" header="0.15748031496062992" footer="0.15748031496062992"/>
  <pageSetup paperSize="9" scale="80" orientation="portrait" r:id="rId1"/>
  <headerFooter alignWithMargins="0">
    <oddFooter>&amp;L&amp;7LSB Sachsen, Finanzen/Controlling, Version  2014 - angepasst: 07/2019</oddFooter>
  </headerFooter>
  <rowBreaks count="1" manualBreakCount="1">
    <brk id="36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476250</xdr:colOff>
                    <xdr:row>11</xdr:row>
                    <xdr:rowOff>57150</xdr:rowOff>
                  </from>
                  <to>
                    <xdr:col>28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476250</xdr:colOff>
                    <xdr:row>38</xdr:row>
                    <xdr:rowOff>19050</xdr:rowOff>
                  </from>
                  <to>
                    <xdr:col>28</xdr:col>
                    <xdr:colOff>190500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11</xdr:col>
                    <xdr:colOff>142875</xdr:colOff>
                    <xdr:row>79</xdr:row>
                    <xdr:rowOff>28575</xdr:rowOff>
                  </from>
                  <to>
                    <xdr:col>12</xdr:col>
                    <xdr:colOff>161925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11</xdr:col>
                    <xdr:colOff>142875</xdr:colOff>
                    <xdr:row>80</xdr:row>
                    <xdr:rowOff>28575</xdr:rowOff>
                  </from>
                  <to>
                    <xdr:col>12</xdr:col>
                    <xdr:colOff>161925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81</xdr:row>
                    <xdr:rowOff>28575</xdr:rowOff>
                  </from>
                  <to>
                    <xdr:col>12</xdr:col>
                    <xdr:colOff>161925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11</xdr:col>
                    <xdr:colOff>142875</xdr:colOff>
                    <xdr:row>82</xdr:row>
                    <xdr:rowOff>38100</xdr:rowOff>
                  </from>
                  <to>
                    <xdr:col>12</xdr:col>
                    <xdr:colOff>161925</xdr:colOff>
                    <xdr:row>82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Einzelreise</vt:lpstr>
      <vt:lpstr>Einzelreise!Druckbereich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Dienstreiseformular, LSB und Mitglieder</dc:title>
  <dc:creator>Stefan Hofmann</dc:creator>
  <dc:description>Version 13.12.2006,_x000d_
mit neuen Sachbezugswerten für 2007</dc:description>
  <cp:lastModifiedBy>Erdmann Christoph</cp:lastModifiedBy>
  <cp:lastPrinted>2020-01-09T14:26:10Z</cp:lastPrinted>
  <dcterms:created xsi:type="dcterms:W3CDTF">2005-03-22T06:20:26Z</dcterms:created>
  <dcterms:modified xsi:type="dcterms:W3CDTF">2020-01-13T14:01:58Z</dcterms:modified>
</cp:coreProperties>
</file>